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 s="1"/>
  <c r="H4" i="36"/>
  <c r="D21" i="36" s="1"/>
  <c r="O42" i="1" s="1"/>
  <c r="H5" i="36"/>
  <c r="E21" i="36" s="1"/>
  <c r="T42" i="1" s="1"/>
  <c r="H2" i="36"/>
  <c r="B21" i="36" s="1"/>
  <c r="E42" i="1" s="1"/>
  <c r="E3" i="36"/>
  <c r="E4" i="36"/>
  <c r="D19" i="36"/>
  <c r="O40" i="1" s="1"/>
  <c r="E5" i="36"/>
  <c r="E16" i="36" s="1"/>
  <c r="T37" i="1"/>
  <c r="E2" i="36"/>
  <c r="B19" i="36" s="1"/>
  <c r="E40" i="1" s="1"/>
  <c r="B3" i="36"/>
  <c r="B4" i="36"/>
  <c r="D15" i="36" s="1"/>
  <c r="O36" i="1" s="1"/>
  <c r="B5" i="36"/>
  <c r="B2" i="36"/>
  <c r="B14" i="36"/>
  <c r="E35" i="1" s="1"/>
  <c r="AW12" i="1"/>
  <c r="AW10" i="1"/>
  <c r="AZ12" i="1"/>
  <c r="BA12" i="1" s="1"/>
  <c r="AW6" i="1"/>
  <c r="AW4" i="1"/>
  <c r="AK12" i="1"/>
  <c r="AK10" i="1"/>
  <c r="H2" i="45"/>
  <c r="AK6" i="1"/>
  <c r="H2" i="46" s="1"/>
  <c r="AK4" i="1"/>
  <c r="H2" i="43"/>
  <c r="Y12" i="1"/>
  <c r="D2" i="44" s="1"/>
  <c r="Y10" i="1"/>
  <c r="D2" i="42"/>
  <c r="Y6" i="1"/>
  <c r="Y4" i="1"/>
  <c r="D2" i="47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 s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G5" i="1" s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/>
  <c r="R12" i="1"/>
  <c r="R11" i="1"/>
  <c r="R10" i="1"/>
  <c r="R9" i="1"/>
  <c r="R8" i="1"/>
  <c r="R7" i="1"/>
  <c r="R6" i="1"/>
  <c r="R5" i="1"/>
  <c r="R4" i="1"/>
  <c r="R3" i="1"/>
  <c r="S3" i="1" s="1"/>
  <c r="S4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/>
  <c r="AD4" i="1"/>
  <c r="AD5" i="1"/>
  <c r="AD6" i="1"/>
  <c r="AD7" i="1"/>
  <c r="AD8" i="1"/>
  <c r="AD9" i="1"/>
  <c r="AD10" i="1"/>
  <c r="AD11" i="1"/>
  <c r="AD12" i="1"/>
  <c r="AP3" i="1"/>
  <c r="AQ3" i="1" s="1"/>
  <c r="AP4" i="1"/>
  <c r="AP5" i="1"/>
  <c r="AP6" i="1"/>
  <c r="AP7" i="1"/>
  <c r="AP8" i="1"/>
  <c r="AP9" i="1"/>
  <c r="AP10" i="1"/>
  <c r="AP11" i="1"/>
  <c r="AP12" i="1"/>
  <c r="D16" i="36"/>
  <c r="O37" i="1"/>
  <c r="D17" i="36"/>
  <c r="O38" i="1"/>
  <c r="D18" i="36"/>
  <c r="O39" i="1"/>
  <c r="D2" i="32"/>
  <c r="D2" i="6"/>
  <c r="B2" i="47"/>
  <c r="O4" i="1"/>
  <c r="B2" i="29"/>
  <c r="B2" i="43"/>
  <c r="J2" i="44"/>
  <c r="J2" i="32"/>
  <c r="D20" i="36"/>
  <c r="O41" i="1" s="1"/>
  <c r="H2" i="44"/>
  <c r="D2" i="43"/>
  <c r="D2" i="29"/>
  <c r="J2" i="45"/>
  <c r="AG4" i="1"/>
  <c r="G2" i="43" s="1"/>
  <c r="E17" i="36"/>
  <c r="T38" i="1" s="1"/>
  <c r="E18" i="36"/>
  <c r="T39" i="1"/>
  <c r="D12" i="36"/>
  <c r="O33" i="1" s="1"/>
  <c r="B12" i="36"/>
  <c r="E33" i="1"/>
  <c r="BE4" i="1"/>
  <c r="BE5" i="1" s="1"/>
  <c r="C17" i="36"/>
  <c r="J38" i="1" s="1"/>
  <c r="E19" i="36"/>
  <c r="T40" i="1"/>
  <c r="D13" i="36"/>
  <c r="O34" i="1" s="1"/>
  <c r="E20" i="36"/>
  <c r="T41" i="1"/>
  <c r="AS4" i="1"/>
  <c r="J2" i="42"/>
  <c r="D14" i="36"/>
  <c r="O35" i="1"/>
  <c r="H2" i="42"/>
  <c r="AZ10" i="1"/>
  <c r="BA10" i="1" s="1"/>
  <c r="H2" i="25"/>
  <c r="B20" i="36"/>
  <c r="E41" i="1"/>
  <c r="L2" i="43"/>
  <c r="AN10" i="1"/>
  <c r="AO10" i="1"/>
  <c r="B13" i="36"/>
  <c r="E34" i="1"/>
  <c r="H2" i="28"/>
  <c r="AB12" i="1"/>
  <c r="AC12" i="1"/>
  <c r="B18" i="36"/>
  <c r="E39" i="1" s="1"/>
  <c r="B17" i="36"/>
  <c r="E38" i="1"/>
  <c r="C20" i="36"/>
  <c r="J41" i="1" s="1"/>
  <c r="H2" i="41"/>
  <c r="B15" i="36"/>
  <c r="E36" i="1"/>
  <c r="D2" i="25"/>
  <c r="B16" i="36"/>
  <c r="E37" i="1"/>
  <c r="D2" i="45"/>
  <c r="AE4" i="1"/>
  <c r="AE5" i="1"/>
  <c r="AE6" i="1" s="1"/>
  <c r="G2" i="28" s="1"/>
  <c r="AB6" i="1"/>
  <c r="AC6" i="1"/>
  <c r="I29" i="1"/>
  <c r="AZ6" i="1"/>
  <c r="BA6" i="1" s="1"/>
  <c r="Q29" i="1" s="1"/>
  <c r="H2" i="47"/>
  <c r="AN6" i="1"/>
  <c r="AO6" i="1"/>
  <c r="H2" i="29"/>
  <c r="AN12" i="1"/>
  <c r="AO12" i="1" s="1"/>
  <c r="H2" i="6"/>
  <c r="H2" i="32"/>
  <c r="C2" i="43"/>
  <c r="D2" i="46"/>
  <c r="AB10" i="1"/>
  <c r="AC10" i="1" s="1"/>
  <c r="J29" i="1" s="1"/>
  <c r="D2" i="28"/>
  <c r="D2" i="41"/>
  <c r="J2" i="46"/>
  <c r="J2" i="41"/>
  <c r="C13" i="36"/>
  <c r="J34" i="1" s="1"/>
  <c r="G2" i="29"/>
  <c r="BF6" i="1"/>
  <c r="AH6" i="1"/>
  <c r="AI4" i="1"/>
  <c r="AH12" i="1"/>
  <c r="AI11" i="1" s="1"/>
  <c r="K29" i="1"/>
  <c r="AH10" i="1"/>
  <c r="M29" i="1"/>
  <c r="AT6" i="1"/>
  <c r="AI5" i="1"/>
  <c r="D8" i="29"/>
  <c r="S35" i="1" s="1"/>
  <c r="AI6" i="1"/>
  <c r="AI3" i="1"/>
  <c r="AJ3" i="1"/>
  <c r="AJ4" i="1"/>
  <c r="G2" i="47" s="1"/>
  <c r="D5" i="47" s="1"/>
  <c r="BG5" i="1"/>
  <c r="AI12" i="1"/>
  <c r="AI8" i="1"/>
  <c r="AE7" i="1"/>
  <c r="D10" i="28" s="1"/>
  <c r="AU5" i="1"/>
  <c r="AE8" i="1"/>
  <c r="D10" i="29"/>
  <c r="S37" i="1" s="1"/>
  <c r="N37" i="1"/>
  <c r="AJ5" i="1"/>
  <c r="D8" i="28"/>
  <c r="N35" i="1" s="1"/>
  <c r="D7" i="28"/>
  <c r="N34" i="1" s="1"/>
  <c r="D9" i="28"/>
  <c r="N36" i="1" s="1"/>
  <c r="D5" i="28"/>
  <c r="N32" i="1" s="1"/>
  <c r="D6" i="28"/>
  <c r="N33" i="1"/>
  <c r="S61" i="1"/>
  <c r="D6" i="47"/>
  <c r="S62" i="1" s="1"/>
  <c r="AE9" i="1"/>
  <c r="D11" i="29"/>
  <c r="S38" i="1" s="1"/>
  <c r="D11" i="28"/>
  <c r="N38" i="1" s="1"/>
  <c r="D7" i="47"/>
  <c r="S63" i="1"/>
  <c r="AE10" i="1"/>
  <c r="D12" i="29"/>
  <c r="S39" i="1" s="1"/>
  <c r="D12" i="28"/>
  <c r="N39" i="1" s="1"/>
  <c r="G2" i="25"/>
  <c r="D13" i="25"/>
  <c r="I40" i="1" s="1"/>
  <c r="AE11" i="1"/>
  <c r="D13" i="29"/>
  <c r="S40" i="1"/>
  <c r="D13" i="28"/>
  <c r="N40" i="1"/>
  <c r="D14" i="29"/>
  <c r="S41" i="1"/>
  <c r="AE12" i="1"/>
  <c r="D14" i="25"/>
  <c r="I41" i="1" s="1"/>
  <c r="D14" i="28"/>
  <c r="N41" i="1" s="1"/>
  <c r="D5" i="25"/>
  <c r="I32" i="1" s="1"/>
  <c r="D6" i="25"/>
  <c r="I33" i="1" s="1"/>
  <c r="D8" i="25"/>
  <c r="I35" i="1" s="1"/>
  <c r="D7" i="25"/>
  <c r="I34" i="1" s="1"/>
  <c r="D9" i="25"/>
  <c r="I36" i="1" s="1"/>
  <c r="D10" i="25"/>
  <c r="I37" i="1" s="1"/>
  <c r="D11" i="25"/>
  <c r="I38" i="1" s="1"/>
  <c r="D12" i="25"/>
  <c r="I39" i="1" s="1"/>
  <c r="G2" i="6"/>
  <c r="D15" i="6"/>
  <c r="D42" i="1" s="1"/>
  <c r="D15" i="25"/>
  <c r="I42" i="1" s="1"/>
  <c r="D15" i="29"/>
  <c r="S42" i="1" s="1"/>
  <c r="D15" i="28"/>
  <c r="N42" i="1" s="1"/>
  <c r="D5" i="6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AS5" i="1" l="1"/>
  <c r="I2" i="43"/>
  <c r="AJ6" i="1"/>
  <c r="D8" i="47"/>
  <c r="S64" i="1" s="1"/>
  <c r="AT10" i="1"/>
  <c r="N29" i="1"/>
  <c r="AT12" i="1"/>
  <c r="O29" i="1"/>
  <c r="E8" i="43"/>
  <c r="U50" i="1" s="1"/>
  <c r="E5" i="43"/>
  <c r="U47" i="1" s="1"/>
  <c r="E7" i="43"/>
  <c r="U49" i="1" s="1"/>
  <c r="E6" i="43"/>
  <c r="U48" i="1" s="1"/>
  <c r="BF12" i="1"/>
  <c r="S29" i="1"/>
  <c r="AI10" i="1"/>
  <c r="AI7" i="1"/>
  <c r="AI9" i="1"/>
  <c r="R29" i="1"/>
  <c r="BF10" i="1"/>
  <c r="BE6" i="1"/>
  <c r="D7" i="29"/>
  <c r="S34" i="1" s="1"/>
  <c r="D5" i="29"/>
  <c r="S32" i="1" s="1"/>
  <c r="D6" i="29"/>
  <c r="S33" i="1" s="1"/>
  <c r="D9" i="29"/>
  <c r="S36" i="1" s="1"/>
  <c r="C2" i="47"/>
  <c r="C2" i="29"/>
  <c r="C12" i="36"/>
  <c r="J33" i="1" s="1"/>
  <c r="C14" i="36"/>
  <c r="J35" i="1" s="1"/>
  <c r="C15" i="36"/>
  <c r="J36" i="1" s="1"/>
  <c r="AU3" i="1"/>
  <c r="AV3" i="1" s="1"/>
  <c r="AU4" i="1"/>
  <c r="AU6" i="1"/>
  <c r="D7" i="43"/>
  <c r="S49" i="1" s="1"/>
  <c r="D5" i="43"/>
  <c r="S47" i="1" s="1"/>
  <c r="D6" i="43"/>
  <c r="S48" i="1" s="1"/>
  <c r="BC4" i="1"/>
  <c r="E13" i="36"/>
  <c r="T34" i="1" s="1"/>
  <c r="E12" i="36"/>
  <c r="T33" i="1" s="1"/>
  <c r="E14" i="36"/>
  <c r="T35" i="1" s="1"/>
  <c r="E15" i="36"/>
  <c r="T36" i="1" s="1"/>
  <c r="C16" i="36"/>
  <c r="J37" i="1" s="1"/>
  <c r="C18" i="36"/>
  <c r="J39" i="1" s="1"/>
  <c r="C19" i="36"/>
  <c r="J40" i="1" s="1"/>
  <c r="BG6" i="1"/>
  <c r="BG3" i="1"/>
  <c r="BH3" i="1" s="1"/>
  <c r="BG4" i="1"/>
  <c r="AQ4" i="1"/>
  <c r="AG6" i="1"/>
  <c r="D8" i="43"/>
  <c r="S50" i="1" s="1"/>
  <c r="J2" i="43"/>
  <c r="J2" i="47"/>
  <c r="S5" i="1"/>
  <c r="U4" i="1"/>
  <c r="U5" i="1" s="1"/>
  <c r="S6" i="1"/>
  <c r="F2" i="29"/>
  <c r="C5" i="29" s="1"/>
  <c r="R32" i="1" s="1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B2" i="46"/>
  <c r="L2" i="41" l="1"/>
  <c r="BE7" i="1"/>
  <c r="G9" i="41"/>
  <c r="O51" i="1" s="1"/>
  <c r="G6" i="43"/>
  <c r="T48" i="1" s="1"/>
  <c r="G7" i="43"/>
  <c r="T49" i="1" s="1"/>
  <c r="G10" i="43"/>
  <c r="T52" i="1" s="1"/>
  <c r="G9" i="43"/>
  <c r="T51" i="1" s="1"/>
  <c r="G8" i="43"/>
  <c r="T50" i="1" s="1"/>
  <c r="G5" i="43"/>
  <c r="T47" i="1" s="1"/>
  <c r="AQ5" i="1"/>
  <c r="I2" i="29"/>
  <c r="BH4" i="1"/>
  <c r="BG12" i="1"/>
  <c r="BG11" i="1"/>
  <c r="AU12" i="1"/>
  <c r="AU11" i="1"/>
  <c r="BC5" i="1"/>
  <c r="K2" i="43"/>
  <c r="F6" i="43" s="1"/>
  <c r="E2" i="29"/>
  <c r="B5" i="29" s="1"/>
  <c r="G2" i="41"/>
  <c r="AG7" i="1"/>
  <c r="D9" i="43"/>
  <c r="S51" i="1" s="1"/>
  <c r="E7" i="29"/>
  <c r="U34" i="1" s="1"/>
  <c r="AV4" i="1"/>
  <c r="BG7" i="1"/>
  <c r="BG10" i="1"/>
  <c r="BG9" i="1"/>
  <c r="BG8" i="1"/>
  <c r="D9" i="47"/>
  <c r="S65" i="1" s="1"/>
  <c r="AJ7" i="1"/>
  <c r="G2" i="46"/>
  <c r="AS6" i="1"/>
  <c r="F2" i="43"/>
  <c r="C5" i="43" s="1"/>
  <c r="R47" i="1" s="1"/>
  <c r="D9" i="41"/>
  <c r="N51" i="1" s="1"/>
  <c r="AU10" i="1"/>
  <c r="AU9" i="1"/>
  <c r="AU8" i="1"/>
  <c r="AU7" i="1"/>
  <c r="C6" i="29"/>
  <c r="R33" i="1" s="1"/>
  <c r="C8" i="29"/>
  <c r="R35" i="1" s="1"/>
  <c r="C7" i="29"/>
  <c r="R34" i="1" s="1"/>
  <c r="C8" i="43"/>
  <c r="R50" i="1" s="1"/>
  <c r="U6" i="1"/>
  <c r="F2" i="28"/>
  <c r="S7" i="1"/>
  <c r="C9" i="29"/>
  <c r="R36" i="1" s="1"/>
  <c r="C7" i="43"/>
  <c r="R49" i="1" s="1"/>
  <c r="B6" i="29"/>
  <c r="Q33" i="1" s="1"/>
  <c r="B8" i="29"/>
  <c r="E2" i="43"/>
  <c r="Q35" i="1"/>
  <c r="G5" i="29"/>
  <c r="Q32" i="1"/>
  <c r="B7" i="29"/>
  <c r="B9" i="29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A29" i="1"/>
  <c r="K6" i="1"/>
  <c r="F7" i="43" l="1"/>
  <c r="BE8" i="1"/>
  <c r="G10" i="41"/>
  <c r="O52" i="1" s="1"/>
  <c r="D5" i="46"/>
  <c r="N61" i="1" s="1"/>
  <c r="D6" i="46"/>
  <c r="N62" i="1" s="1"/>
  <c r="D7" i="46"/>
  <c r="N63" i="1" s="1"/>
  <c r="D8" i="46"/>
  <c r="N64" i="1" s="1"/>
  <c r="AV5" i="1"/>
  <c r="I2" i="47"/>
  <c r="F5" i="43"/>
  <c r="AS7" i="1"/>
  <c r="I2" i="41"/>
  <c r="E9" i="41"/>
  <c r="P51" i="1" s="1"/>
  <c r="E9" i="43"/>
  <c r="U51" i="1" s="1"/>
  <c r="D9" i="46"/>
  <c r="N65" i="1" s="1"/>
  <c r="D10" i="41"/>
  <c r="N52" i="1" s="1"/>
  <c r="AG8" i="1"/>
  <c r="D10" i="43"/>
  <c r="S52" i="1" s="1"/>
  <c r="BC6" i="1"/>
  <c r="K2" i="47"/>
  <c r="BH5" i="1"/>
  <c r="E5" i="29"/>
  <c r="U32" i="1" s="1"/>
  <c r="E6" i="29"/>
  <c r="U33" i="1" s="1"/>
  <c r="G5" i="41"/>
  <c r="O47" i="1" s="1"/>
  <c r="G6" i="41"/>
  <c r="O48" i="1" s="1"/>
  <c r="G7" i="41"/>
  <c r="O49" i="1" s="1"/>
  <c r="G8" i="41"/>
  <c r="O50" i="1" s="1"/>
  <c r="C6" i="43"/>
  <c r="R48" i="1" s="1"/>
  <c r="AJ8" i="1"/>
  <c r="D10" i="47"/>
  <c r="S66" i="1" s="1"/>
  <c r="D10" i="46"/>
  <c r="N66" i="1" s="1"/>
  <c r="D5" i="41"/>
  <c r="N47" i="1" s="1"/>
  <c r="D6" i="41"/>
  <c r="N48" i="1" s="1"/>
  <c r="D7" i="41"/>
  <c r="N49" i="1" s="1"/>
  <c r="D8" i="41"/>
  <c r="N50" i="1" s="1"/>
  <c r="AQ6" i="1"/>
  <c r="E8" i="29"/>
  <c r="U35" i="1" s="1"/>
  <c r="F8" i="43"/>
  <c r="G8" i="29"/>
  <c r="G6" i="29"/>
  <c r="H6" i="29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B8" i="43"/>
  <c r="B10" i="43"/>
  <c r="J8" i="1"/>
  <c r="B10" i="41"/>
  <c r="L52" i="1" s="1"/>
  <c r="B5" i="28"/>
  <c r="L32" i="1" s="1"/>
  <c r="G9" i="29"/>
  <c r="H9" i="29" s="1"/>
  <c r="Q36" i="1"/>
  <c r="B7" i="41"/>
  <c r="L49" i="1" s="1"/>
  <c r="B6" i="41"/>
  <c r="L48" i="1" s="1"/>
  <c r="B8" i="41"/>
  <c r="L50" i="1" s="1"/>
  <c r="B5" i="41"/>
  <c r="L47" i="1" s="1"/>
  <c r="G7" i="29"/>
  <c r="Q34" i="1"/>
  <c r="B9" i="41"/>
  <c r="L51" i="1" s="1"/>
  <c r="B7" i="28"/>
  <c r="L34" i="1" s="1"/>
  <c r="Q51" i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C7" i="41"/>
  <c r="V6" i="1"/>
  <c r="E29" i="1"/>
  <c r="L9" i="1"/>
  <c r="L10" i="1"/>
  <c r="L7" i="1"/>
  <c r="L8" i="1"/>
  <c r="L3" i="1"/>
  <c r="M3" i="1" s="1"/>
  <c r="L6" i="1"/>
  <c r="L4" i="1"/>
  <c r="L5" i="1"/>
  <c r="E5" i="47" l="1"/>
  <c r="U61" i="1" s="1"/>
  <c r="E6" i="47"/>
  <c r="U62" i="1" s="1"/>
  <c r="AQ7" i="1"/>
  <c r="I2" i="28"/>
  <c r="E9" i="29"/>
  <c r="U36" i="1" s="1"/>
  <c r="E9" i="28"/>
  <c r="P36" i="1" s="1"/>
  <c r="BH6" i="1"/>
  <c r="F8" i="47"/>
  <c r="T64" i="1" s="1"/>
  <c r="E6" i="41"/>
  <c r="P48" i="1" s="1"/>
  <c r="E5" i="41"/>
  <c r="P47" i="1" s="1"/>
  <c r="E7" i="41"/>
  <c r="P49" i="1" s="1"/>
  <c r="E8" i="41"/>
  <c r="P50" i="1" s="1"/>
  <c r="AV6" i="1"/>
  <c r="E8" i="47"/>
  <c r="U64" i="1" s="1"/>
  <c r="G11" i="41"/>
  <c r="O53" i="1" s="1"/>
  <c r="BE9" i="1"/>
  <c r="G11" i="43"/>
  <c r="T53" i="1" s="1"/>
  <c r="AJ9" i="1"/>
  <c r="D11" i="46"/>
  <c r="N67" i="1" s="1"/>
  <c r="D11" i="47"/>
  <c r="S67" i="1" s="1"/>
  <c r="F7" i="47"/>
  <c r="T63" i="1" s="1"/>
  <c r="F5" i="47"/>
  <c r="T61" i="1" s="1"/>
  <c r="F6" i="47"/>
  <c r="T62" i="1" s="1"/>
  <c r="K2" i="41"/>
  <c r="F9" i="41"/>
  <c r="BC7" i="1"/>
  <c r="F9" i="43"/>
  <c r="AG9" i="1"/>
  <c r="D11" i="43"/>
  <c r="S53" i="1" s="1"/>
  <c r="D11" i="41"/>
  <c r="N53" i="1" s="1"/>
  <c r="E10" i="41"/>
  <c r="P52" i="1" s="1"/>
  <c r="AS8" i="1"/>
  <c r="E10" i="43"/>
  <c r="U52" i="1" s="1"/>
  <c r="E7" i="47"/>
  <c r="U63" i="1" s="1"/>
  <c r="H7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H10" i="29" s="1"/>
  <c r="Q37" i="1"/>
  <c r="H8" i="29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M49" i="1"/>
  <c r="I7" i="41"/>
  <c r="W5" i="1"/>
  <c r="W3" i="1"/>
  <c r="X3" i="1" s="1"/>
  <c r="W6" i="1"/>
  <c r="W4" i="1"/>
  <c r="M36" i="1"/>
  <c r="G9" i="28"/>
  <c r="M33" i="1"/>
  <c r="G6" i="28"/>
  <c r="M4" i="1"/>
  <c r="E11" i="41" l="1"/>
  <c r="P53" i="1" s="1"/>
  <c r="AS9" i="1"/>
  <c r="E11" i="43"/>
  <c r="U53" i="1" s="1"/>
  <c r="F5" i="41"/>
  <c r="F6" i="41"/>
  <c r="F7" i="41"/>
  <c r="F8" i="41"/>
  <c r="AJ10" i="1"/>
  <c r="D12" i="46"/>
  <c r="N68" i="1" s="1"/>
  <c r="D12" i="47"/>
  <c r="S68" i="1" s="1"/>
  <c r="E5" i="28"/>
  <c r="P32" i="1" s="1"/>
  <c r="E6" i="28"/>
  <c r="P33" i="1" s="1"/>
  <c r="E7" i="28"/>
  <c r="P34" i="1" s="1"/>
  <c r="E8" i="28"/>
  <c r="P35" i="1" s="1"/>
  <c r="AG10" i="1"/>
  <c r="D12" i="41"/>
  <c r="N54" i="1" s="1"/>
  <c r="D12" i="43"/>
  <c r="S54" i="1" s="1"/>
  <c r="F10" i="41"/>
  <c r="BC8" i="1"/>
  <c r="F10" i="43"/>
  <c r="G12" i="41"/>
  <c r="O54" i="1" s="1"/>
  <c r="BE10" i="1"/>
  <c r="G12" i="43"/>
  <c r="T54" i="1" s="1"/>
  <c r="I2" i="46"/>
  <c r="AV7" i="1"/>
  <c r="E9" i="46"/>
  <c r="P65" i="1" s="1"/>
  <c r="E9" i="47"/>
  <c r="U65" i="1" s="1"/>
  <c r="E10" i="29"/>
  <c r="U37" i="1" s="1"/>
  <c r="AQ8" i="1"/>
  <c r="E10" i="28"/>
  <c r="P37" i="1" s="1"/>
  <c r="BH7" i="1"/>
  <c r="K2" i="46"/>
  <c r="F9" i="46"/>
  <c r="O65" i="1" s="1"/>
  <c r="F9" i="47"/>
  <c r="T65" i="1" s="1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AV8" i="1" l="1"/>
  <c r="E10" i="46"/>
  <c r="P66" i="1" s="1"/>
  <c r="E10" i="47"/>
  <c r="U66" i="1" s="1"/>
  <c r="AG11" i="1"/>
  <c r="G2" i="42"/>
  <c r="D13" i="41"/>
  <c r="N55" i="1" s="1"/>
  <c r="D13" i="42"/>
  <c r="I55" i="1" s="1"/>
  <c r="D13" i="43"/>
  <c r="S55" i="1" s="1"/>
  <c r="F5" i="46"/>
  <c r="O61" i="1" s="1"/>
  <c r="F6" i="46"/>
  <c r="O62" i="1" s="1"/>
  <c r="F7" i="46"/>
  <c r="O63" i="1" s="1"/>
  <c r="F8" i="46"/>
  <c r="O64" i="1" s="1"/>
  <c r="E5" i="46"/>
  <c r="P61" i="1" s="1"/>
  <c r="E6" i="46"/>
  <c r="P62" i="1" s="1"/>
  <c r="E7" i="46"/>
  <c r="P63" i="1" s="1"/>
  <c r="E8" i="46"/>
  <c r="P64" i="1" s="1"/>
  <c r="G13" i="41"/>
  <c r="O55" i="1" s="1"/>
  <c r="BE11" i="1"/>
  <c r="L2" i="42"/>
  <c r="G13" i="43"/>
  <c r="T55" i="1" s="1"/>
  <c r="AJ11" i="1"/>
  <c r="G2" i="45"/>
  <c r="D13" i="47"/>
  <c r="S69" i="1" s="1"/>
  <c r="D13" i="46"/>
  <c r="N69" i="1" s="1"/>
  <c r="AS10" i="1"/>
  <c r="E12" i="41"/>
  <c r="P54" i="1" s="1"/>
  <c r="E12" i="43"/>
  <c r="U54" i="1" s="1"/>
  <c r="BH8" i="1"/>
  <c r="F10" i="46"/>
  <c r="O66" i="1" s="1"/>
  <c r="F10" i="47"/>
  <c r="T66" i="1" s="1"/>
  <c r="E11" i="29"/>
  <c r="U38" i="1" s="1"/>
  <c r="E11" i="28"/>
  <c r="P38" i="1" s="1"/>
  <c r="AQ9" i="1"/>
  <c r="F11" i="41"/>
  <c r="BC9" i="1"/>
  <c r="F11" i="43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BC10" i="1" l="1"/>
  <c r="F12" i="41"/>
  <c r="F12" i="43"/>
  <c r="AQ10" i="1"/>
  <c r="E12" i="28"/>
  <c r="P39" i="1" s="1"/>
  <c r="E12" i="29"/>
  <c r="U39" i="1" s="1"/>
  <c r="I2" i="42"/>
  <c r="E13" i="41"/>
  <c r="P55" i="1" s="1"/>
  <c r="AS11" i="1"/>
  <c r="E13" i="42"/>
  <c r="K55" i="1" s="1"/>
  <c r="E13" i="43"/>
  <c r="U55" i="1" s="1"/>
  <c r="G6" i="42"/>
  <c r="J48" i="1" s="1"/>
  <c r="G5" i="42"/>
  <c r="J47" i="1" s="1"/>
  <c r="G7" i="42"/>
  <c r="J49" i="1" s="1"/>
  <c r="G8" i="42"/>
  <c r="J50" i="1" s="1"/>
  <c r="G9" i="42"/>
  <c r="J51" i="1" s="1"/>
  <c r="G10" i="42"/>
  <c r="J52" i="1" s="1"/>
  <c r="G11" i="42"/>
  <c r="J53" i="1" s="1"/>
  <c r="G12" i="42"/>
  <c r="J54" i="1" s="1"/>
  <c r="D7" i="45"/>
  <c r="I63" i="1" s="1"/>
  <c r="D8" i="45"/>
  <c r="I64" i="1" s="1"/>
  <c r="D6" i="45"/>
  <c r="I62" i="1" s="1"/>
  <c r="D5" i="45"/>
  <c r="I61" i="1" s="1"/>
  <c r="D9" i="45"/>
  <c r="I65" i="1" s="1"/>
  <c r="D10" i="45"/>
  <c r="I66" i="1" s="1"/>
  <c r="D11" i="45"/>
  <c r="I67" i="1" s="1"/>
  <c r="D12" i="45"/>
  <c r="I68" i="1" s="1"/>
  <c r="D5" i="42"/>
  <c r="I47" i="1" s="1"/>
  <c r="D8" i="42"/>
  <c r="I50" i="1" s="1"/>
  <c r="D7" i="42"/>
  <c r="I49" i="1" s="1"/>
  <c r="D6" i="42"/>
  <c r="I48" i="1" s="1"/>
  <c r="D9" i="42"/>
  <c r="I51" i="1" s="1"/>
  <c r="D10" i="42"/>
  <c r="I52" i="1" s="1"/>
  <c r="D11" i="42"/>
  <c r="I53" i="1" s="1"/>
  <c r="D12" i="42"/>
  <c r="I54" i="1" s="1"/>
  <c r="AJ12" i="1"/>
  <c r="D14" i="45"/>
  <c r="I70" i="1" s="1"/>
  <c r="D14" i="47"/>
  <c r="S70" i="1" s="1"/>
  <c r="D14" i="46"/>
  <c r="N70" i="1" s="1"/>
  <c r="BE12" i="1"/>
  <c r="G14" i="42"/>
  <c r="J56" i="1" s="1"/>
  <c r="G14" i="41"/>
  <c r="O56" i="1" s="1"/>
  <c r="G14" i="43"/>
  <c r="T56" i="1" s="1"/>
  <c r="D14" i="43"/>
  <c r="S56" i="1" s="1"/>
  <c r="D14" i="42"/>
  <c r="I56" i="1" s="1"/>
  <c r="AG12" i="1"/>
  <c r="D14" i="41"/>
  <c r="N56" i="1" s="1"/>
  <c r="BH9" i="1"/>
  <c r="F11" i="46"/>
  <c r="O67" i="1" s="1"/>
  <c r="F11" i="47"/>
  <c r="T67" i="1" s="1"/>
  <c r="D13" i="45"/>
  <c r="I69" i="1" s="1"/>
  <c r="G13" i="42"/>
  <c r="J55" i="1" s="1"/>
  <c r="E11" i="47"/>
  <c r="U67" i="1" s="1"/>
  <c r="AV9" i="1"/>
  <c r="E11" i="46"/>
  <c r="P67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E12" i="46" l="1"/>
  <c r="P68" i="1" s="1"/>
  <c r="E12" i="47"/>
  <c r="U68" i="1" s="1"/>
  <c r="AV10" i="1"/>
  <c r="BH10" i="1"/>
  <c r="F12" i="46"/>
  <c r="O68" i="1" s="1"/>
  <c r="F12" i="47"/>
  <c r="T68" i="1" s="1"/>
  <c r="E6" i="42"/>
  <c r="K48" i="1" s="1"/>
  <c r="E5" i="42"/>
  <c r="K47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L2" i="32"/>
  <c r="G15" i="32"/>
  <c r="E57" i="1" s="1"/>
  <c r="G15" i="42"/>
  <c r="J57" i="1" s="1"/>
  <c r="G15" i="41"/>
  <c r="O57" i="1" s="1"/>
  <c r="G15" i="43"/>
  <c r="T57" i="1" s="1"/>
  <c r="AQ11" i="1"/>
  <c r="E13" i="28"/>
  <c r="P40" i="1" s="1"/>
  <c r="E13" i="25"/>
  <c r="K40" i="1" s="1"/>
  <c r="E13" i="29"/>
  <c r="U40" i="1" s="1"/>
  <c r="I2" i="25"/>
  <c r="G2" i="32"/>
  <c r="D15" i="32" s="1"/>
  <c r="D57" i="1" s="1"/>
  <c r="D15" i="43"/>
  <c r="S57" i="1" s="1"/>
  <c r="D15" i="42"/>
  <c r="I57" i="1" s="1"/>
  <c r="D15" i="41"/>
  <c r="N57" i="1" s="1"/>
  <c r="D15" i="47"/>
  <c r="S71" i="1" s="1"/>
  <c r="G2" i="44"/>
  <c r="D15" i="44" s="1"/>
  <c r="D71" i="1" s="1"/>
  <c r="D15" i="45"/>
  <c r="I71" i="1" s="1"/>
  <c r="D15" i="46"/>
  <c r="N71" i="1" s="1"/>
  <c r="E14" i="43"/>
  <c r="U56" i="1" s="1"/>
  <c r="AS12" i="1"/>
  <c r="E14" i="41"/>
  <c r="P56" i="1" s="1"/>
  <c r="E14" i="42"/>
  <c r="K56" i="1" s="1"/>
  <c r="BC11" i="1"/>
  <c r="K2" i="42"/>
  <c r="F13" i="41"/>
  <c r="F13" i="43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43"/>
  <c r="B15" i="41"/>
  <c r="B15" i="42"/>
  <c r="B15" i="32"/>
  <c r="G52" i="1"/>
  <c r="G48" i="1"/>
  <c r="G35" i="1"/>
  <c r="G8" i="25"/>
  <c r="G39" i="1"/>
  <c r="G12" i="25"/>
  <c r="G33" i="1"/>
  <c r="G6" i="25"/>
  <c r="Q56" i="1"/>
  <c r="G51" i="1"/>
  <c r="G50" i="1"/>
  <c r="H6" i="47"/>
  <c r="I6" i="47" s="1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E6" i="25" l="1"/>
  <c r="K33" i="1" s="1"/>
  <c r="E5" i="25"/>
  <c r="K32" i="1" s="1"/>
  <c r="E7" i="25"/>
  <c r="K34" i="1" s="1"/>
  <c r="E8" i="25"/>
  <c r="K35" i="1" s="1"/>
  <c r="E9" i="25"/>
  <c r="K36" i="1" s="1"/>
  <c r="E10" i="25"/>
  <c r="K37" i="1" s="1"/>
  <c r="E11" i="25"/>
  <c r="K38" i="1" s="1"/>
  <c r="E12" i="25"/>
  <c r="K39" i="1" s="1"/>
  <c r="E14" i="25"/>
  <c r="K41" i="1" s="1"/>
  <c r="E14" i="28"/>
  <c r="P41" i="1" s="1"/>
  <c r="E14" i="29"/>
  <c r="U41" i="1" s="1"/>
  <c r="AQ12" i="1"/>
  <c r="F6" i="42"/>
  <c r="F5" i="42"/>
  <c r="F7" i="42"/>
  <c r="F8" i="42"/>
  <c r="F9" i="42"/>
  <c r="F10" i="42"/>
  <c r="F11" i="42"/>
  <c r="F12" i="42"/>
  <c r="G8" i="32"/>
  <c r="E50" i="1" s="1"/>
  <c r="G6" i="32"/>
  <c r="E48" i="1" s="1"/>
  <c r="G7" i="32"/>
  <c r="E49" i="1" s="1"/>
  <c r="G5" i="32"/>
  <c r="E47" i="1" s="1"/>
  <c r="G9" i="32"/>
  <c r="E51" i="1" s="1"/>
  <c r="G10" i="32"/>
  <c r="E52" i="1" s="1"/>
  <c r="G11" i="32"/>
  <c r="E53" i="1" s="1"/>
  <c r="G12" i="32"/>
  <c r="E54" i="1" s="1"/>
  <c r="G13" i="32"/>
  <c r="E55" i="1" s="1"/>
  <c r="G14" i="32"/>
  <c r="E56" i="1" s="1"/>
  <c r="F13" i="42"/>
  <c r="E15" i="43"/>
  <c r="U57" i="1" s="1"/>
  <c r="I2" i="32"/>
  <c r="E15" i="41"/>
  <c r="P57" i="1" s="1"/>
  <c r="E15" i="32"/>
  <c r="F57" i="1" s="1"/>
  <c r="E15" i="42"/>
  <c r="K57" i="1" s="1"/>
  <c r="D6" i="32"/>
  <c r="D48" i="1" s="1"/>
  <c r="D5" i="32"/>
  <c r="D47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K2" i="45"/>
  <c r="F13" i="46"/>
  <c r="O69" i="1" s="1"/>
  <c r="BH11" i="1"/>
  <c r="F13" i="47"/>
  <c r="T69" i="1" s="1"/>
  <c r="F14" i="41"/>
  <c r="F14" i="42"/>
  <c r="BC12" i="1"/>
  <c r="F14" i="43"/>
  <c r="D6" i="44"/>
  <c r="D62" i="1" s="1"/>
  <c r="D8" i="44"/>
  <c r="D64" i="1" s="1"/>
  <c r="D5" i="44"/>
  <c r="D61" i="1" s="1"/>
  <c r="D7" i="44"/>
  <c r="D63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I2" i="45"/>
  <c r="AV11" i="1"/>
  <c r="E13" i="45"/>
  <c r="K69" i="1" s="1"/>
  <c r="E13" i="46"/>
  <c r="P69" i="1" s="1"/>
  <c r="E13" i="47"/>
  <c r="U69" i="1" s="1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43"/>
  <c r="R57" i="1" s="1"/>
  <c r="C15" i="41"/>
  <c r="M57" i="1" s="1"/>
  <c r="C15" i="42"/>
  <c r="H57" i="1" s="1"/>
  <c r="C15" i="32"/>
  <c r="C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F14" i="45" l="1"/>
  <c r="J70" i="1" s="1"/>
  <c r="F14" i="46"/>
  <c r="O70" i="1" s="1"/>
  <c r="BH12" i="1"/>
  <c r="F14" i="47"/>
  <c r="T70" i="1" s="1"/>
  <c r="F5" i="45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E14" i="47"/>
  <c r="U70" i="1" s="1"/>
  <c r="E14" i="46"/>
  <c r="P70" i="1" s="1"/>
  <c r="AV12" i="1"/>
  <c r="E14" i="45"/>
  <c r="K70" i="1" s="1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K2" i="32"/>
  <c r="F15" i="32"/>
  <c r="F15" i="42"/>
  <c r="F15" i="41"/>
  <c r="F15" i="43"/>
  <c r="F13" i="45"/>
  <c r="J69" i="1" s="1"/>
  <c r="E15" i="28"/>
  <c r="P42" i="1" s="1"/>
  <c r="E15" i="25"/>
  <c r="K42" i="1" s="1"/>
  <c r="E15" i="29"/>
  <c r="U42" i="1" s="1"/>
  <c r="I2" i="6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E15" i="46" l="1"/>
  <c r="P71" i="1" s="1"/>
  <c r="I2" i="44"/>
  <c r="E15" i="47"/>
  <c r="U71" i="1" s="1"/>
  <c r="E15" i="45"/>
  <c r="K71" i="1" s="1"/>
  <c r="E15" i="44"/>
  <c r="F71" i="1" s="1"/>
  <c r="E5" i="6"/>
  <c r="F32" i="1" s="1"/>
  <c r="E6" i="6"/>
  <c r="F33" i="1" s="1"/>
  <c r="E7" i="6"/>
  <c r="F34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K2" i="44"/>
  <c r="F15" i="45"/>
  <c r="J71" i="1" s="1"/>
  <c r="F15" i="46"/>
  <c r="O71" i="1" s="1"/>
  <c r="F15" i="44"/>
  <c r="E71" i="1" s="1"/>
  <c r="F15" i="47"/>
  <c r="T71" i="1" s="1"/>
  <c r="E15" i="6"/>
  <c r="F42" i="1" s="1"/>
  <c r="F6" i="32"/>
  <c r="F5" i="32"/>
  <c r="F7" i="32"/>
  <c r="F8" i="32"/>
  <c r="F9" i="32"/>
  <c r="F10" i="32"/>
  <c r="F11" i="32"/>
  <c r="F12" i="32"/>
  <c r="F13" i="32"/>
  <c r="F14" i="32"/>
  <c r="I10" i="46"/>
  <c r="I8" i="46"/>
  <c r="I7" i="46"/>
  <c r="I6" i="32"/>
  <c r="I8" i="32"/>
  <c r="I12" i="32"/>
  <c r="I11" i="32"/>
  <c r="I9" i="32"/>
  <c r="H6" i="6"/>
  <c r="I13" i="32"/>
  <c r="J13" i="32" s="1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5" i="44" l="1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E5" i="44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H13" i="46" l="1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G63" i="1"/>
  <c r="G70" i="1"/>
  <c r="G65" i="1"/>
  <c r="G64" i="1"/>
  <c r="L70" i="1"/>
  <c r="G66" i="1"/>
  <c r="G62" i="1"/>
  <c r="Q70" i="1"/>
  <c r="H7" i="45" l="1"/>
  <c r="H9" i="45"/>
  <c r="H14" i="47"/>
  <c r="I14" i="47" s="1"/>
  <c r="H8" i="45"/>
  <c r="H10" i="45"/>
  <c r="H14" i="45"/>
  <c r="I14" i="45" s="1"/>
  <c r="H6" i="45"/>
  <c r="H14" i="46"/>
  <c r="I14" i="46" s="1"/>
  <c r="H11" i="45"/>
  <c r="I11" i="45" s="1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7" i="45" l="1"/>
  <c r="I8" i="45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<sst xmlns="http://schemas.openxmlformats.org/spreadsheetml/2006/main" count="391" uniqueCount="156">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</sst>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5.7471373194587186E-2</v>
      </c>
      <c r="H3" s="6">
        <f>H2*(1+G3)</f>
        <v>1.0574713731945873</v>
      </c>
      <c r="I3" s="4">
        <f>ohsr</f>
        <v>5.7471373194587186E-2</v>
      </c>
      <c r="J3" s="6">
        <f>J2*(1+I3)</f>
        <v>1.0574713731945873</v>
      </c>
      <c r="K3" s="18"/>
      <c r="L3" s="18">
        <f>(1+K6)^0.5-1</f>
        <v>6.0113739407488209E-2</v>
      </c>
      <c r="M3" s="6">
        <f>M2*(1+L3)</f>
        <v>1.0601137394074882</v>
      </c>
      <c r="N3" s="8"/>
      <c r="O3" s="17"/>
      <c r="P3" s="18"/>
      <c r="Q3" s="6"/>
      <c r="R3" s="4">
        <f>ohsb</f>
        <v>5.7471382685923833E-2</v>
      </c>
      <c r="S3" s="6">
        <f>S2*(1+R3)</f>
        <v>1.0574713826859239</v>
      </c>
      <c r="T3" s="4">
        <f>ohsb</f>
        <v>5.7471382685923833E-2</v>
      </c>
      <c r="U3" s="6">
        <f>U2*(1+T3)</f>
        <v>1.0574713826859239</v>
      </c>
      <c r="V3" s="18"/>
      <c r="W3" s="18">
        <f>(1+V6)^0.5-1</f>
        <v>6.0113739407488209E-2</v>
      </c>
      <c r="X3" s="6">
        <f>X2*(1+W3)</f>
        <v>1.0601137394074882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5.7471373194587186E-2</v>
      </c>
      <c r="H4" s="6">
        <f t="shared" ref="H4:J12" si="0">H3*(1+G4)</f>
        <v>1.1182457051260462</v>
      </c>
      <c r="I4" s="4">
        <f>ohsr</f>
        <v>5.7471373194587186E-2</v>
      </c>
      <c r="J4" s="6">
        <f t="shared" si="0"/>
        <v>1.1182457051260462</v>
      </c>
      <c r="K4" s="18"/>
      <c r="L4" s="18">
        <f>(1+K6)^0.5-1</f>
        <v>6.0113739407488209E-2</v>
      </c>
      <c r="M4" s="6">
        <f t="shared" ref="M4:M12" si="1">M3*(1+L4)</f>
        <v>1.1238411404805277</v>
      </c>
      <c r="N4" s="8">
        <v>0.46</v>
      </c>
      <c r="O4" s="17">
        <f>B4*N4</f>
        <v>13382.78</v>
      </c>
      <c r="P4" s="18"/>
      <c r="Q4" s="6"/>
      <c r="R4" s="4">
        <f>ohsb</f>
        <v>5.7471382685923833E-2</v>
      </c>
      <c r="S4" s="6">
        <f t="shared" ref="S4:U12" si="2">S3*(1+R4)</f>
        <v>1.1182457251996798</v>
      </c>
      <c r="T4" s="4">
        <f>ohsb</f>
        <v>5.7471382685923833E-2</v>
      </c>
      <c r="U4" s="6">
        <f t="shared" si="2"/>
        <v>1.1182457251996798</v>
      </c>
      <c r="V4" s="18"/>
      <c r="W4" s="18">
        <f>(1+V6)^0.5-1</f>
        <v>6.0113739407488209E-2</v>
      </c>
      <c r="X4" s="6">
        <f t="shared" ref="X4:X12" si="3">X3*(1+W4)</f>
        <v>1.1238411404805277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5.7471373194587186E-2</v>
      </c>
      <c r="H5" s="6">
        <f t="shared" si="0"/>
        <v>1.1825128213685896</v>
      </c>
      <c r="I5" s="4">
        <f>ohsr</f>
        <v>5.7471373194587186E-2</v>
      </c>
      <c r="J5" s="6">
        <f t="shared" si="0"/>
        <v>1.1825128213685896</v>
      </c>
      <c r="K5" s="18"/>
      <c r="L5" s="18">
        <f>(1+K6)^0.5-1</f>
        <v>6.0113739407488209E-2</v>
      </c>
      <c r="M5" s="6">
        <f t="shared" si="1"/>
        <v>1.1913994339347886</v>
      </c>
      <c r="N5" s="8"/>
      <c r="O5" s="17"/>
      <c r="P5" s="18"/>
      <c r="Q5" s="6"/>
      <c r="R5" s="4">
        <f>ohsb</f>
        <v>5.7471382685923833E-2</v>
      </c>
      <c r="S5" s="6">
        <f t="shared" si="2"/>
        <v>1.182512853209529</v>
      </c>
      <c r="T5" s="4">
        <f>ohsb</f>
        <v>5.7471382685923833E-2</v>
      </c>
      <c r="U5" s="6">
        <f t="shared" si="2"/>
        <v>1.182512853209529</v>
      </c>
      <c r="V5" s="18"/>
      <c r="W5" s="18">
        <f>(1+V6)^0.5-1</f>
        <v>6.0113739407488209E-2</v>
      </c>
      <c r="X5" s="6">
        <f t="shared" si="3"/>
        <v>1.1913994339347886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61846.73000000001</v>
      </c>
      <c r="C6" s="11">
        <f>46038*hsprem</f>
        <v>72740.040000000008</v>
      </c>
      <c r="D6" s="11">
        <f>32249*hsprem</f>
        <v>50953.420000000006</v>
      </c>
      <c r="E6" s="4">
        <f>B6/B4-1</f>
        <v>1.1258285498229816</v>
      </c>
      <c r="F6" s="4">
        <f>E6*(1-abilitybias)</f>
        <v>0.61920570240263995</v>
      </c>
      <c r="G6" s="4">
        <f>3.4*ohsr</f>
        <v>0.19540266886159643</v>
      </c>
      <c r="H6" s="6">
        <f t="shared" si="0"/>
        <v>1.4135789826270682</v>
      </c>
      <c r="I6" s="4">
        <f>ohsr</f>
        <v>5.7471373194587186E-2</v>
      </c>
      <c r="J6" s="6">
        <f t="shared" si="0"/>
        <v>1.2504734570328482</v>
      </c>
      <c r="K6" s="18">
        <f>(1-rsignal)*F6</f>
        <v>0.12384114048052797</v>
      </c>
      <c r="L6" s="18">
        <f>(1+K6)^0.5-1</f>
        <v>6.0113739407488209E-2</v>
      </c>
      <c r="M6" s="6">
        <f t="shared" si="1"/>
        <v>1.2630189090365735</v>
      </c>
      <c r="N6" s="8">
        <v>0.46</v>
      </c>
      <c r="O6" s="17">
        <f>B6*N6</f>
        <v>28449.495800000004</v>
      </c>
      <c r="P6" s="18">
        <f>O6/O4-1</f>
        <v>1.1258285498229816</v>
      </c>
      <c r="Q6" s="4">
        <f>P6*(1-abilitybias)</f>
        <v>0.61920570240263995</v>
      </c>
      <c r="R6" s="4">
        <f>3.4*ohsb</f>
        <v>0.19540270113214103</v>
      </c>
      <c r="S6" s="6">
        <f t="shared" si="2"/>
        <v>1.413579058850146</v>
      </c>
      <c r="T6" s="4">
        <f>ohsb</f>
        <v>5.7471382685923833E-2</v>
      </c>
      <c r="U6" s="6">
        <f t="shared" si="2"/>
        <v>1.2504735019273576</v>
      </c>
      <c r="V6" s="18">
        <f>(1-rsignal)*Q6</f>
        <v>0.12384114048052797</v>
      </c>
      <c r="W6" s="18">
        <f>(1+V6)^0.5-1</f>
        <v>6.0113739407488209E-2</v>
      </c>
      <c r="X6" s="6">
        <f t="shared" si="3"/>
        <v>1.2630189090365735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4.814601372016046E-2</v>
      </c>
      <c r="H7" s="6">
        <f t="shared" si="0"/>
        <v>1.4816371757191613</v>
      </c>
      <c r="I7" s="4">
        <f>ocr</f>
        <v>4.814601372016046E-2</v>
      </c>
      <c r="J7" s="6">
        <f t="shared" si="0"/>
        <v>1.310678769251848</v>
      </c>
      <c r="K7" s="18"/>
      <c r="L7" s="18">
        <f>(1+K10)^0.25-1</f>
        <v>8.9034007563216111E-2</v>
      </c>
      <c r="M7" s="6">
        <f t="shared" si="1"/>
        <v>1.3754705441362207</v>
      </c>
      <c r="N7" s="8"/>
      <c r="O7" s="17"/>
      <c r="P7" s="18"/>
      <c r="Q7" s="4"/>
      <c r="R7" s="4">
        <f>ocb</f>
        <v>4.2281471031529412E-2</v>
      </c>
      <c r="S7" s="6">
        <f t="shared" si="2"/>
        <v>1.473347260877695</v>
      </c>
      <c r="T7" s="4">
        <f>ocb</f>
        <v>4.2281471031529412E-2</v>
      </c>
      <c r="U7" s="6">
        <f t="shared" si="2"/>
        <v>1.3033453610747943</v>
      </c>
      <c r="V7" s="18"/>
      <c r="W7" s="18">
        <f>(1+V10)^0.25-1</f>
        <v>8.2453511629625664E-2</v>
      </c>
      <c r="X7" s="6">
        <f t="shared" si="3"/>
        <v>1.3671592533412578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4.814601372016046E-2</v>
      </c>
      <c r="H8" s="6">
        <f t="shared" si="0"/>
        <v>1.5529720995096357</v>
      </c>
      <c r="I8" s="4">
        <f>ocr</f>
        <v>4.814601372016046E-2</v>
      </c>
      <c r="J8" s="6">
        <f t="shared" si="0"/>
        <v>1.3737827272589704</v>
      </c>
      <c r="K8" s="18"/>
      <c r="L8" s="18">
        <f>(1+K10)^0.25-1</f>
        <v>8.9034007563216111E-2</v>
      </c>
      <c r="M8" s="6">
        <f t="shared" si="1"/>
        <v>1.4979341989658259</v>
      </c>
      <c r="N8" s="8"/>
      <c r="O8" s="17"/>
      <c r="P8" s="18"/>
      <c r="Q8" s="4"/>
      <c r="R8" s="4">
        <f>ocb</f>
        <v>4.2281471031529412E-2</v>
      </c>
      <c r="S8" s="6">
        <f t="shared" si="2"/>
        <v>1.5356425504078783</v>
      </c>
      <c r="T8" s="4">
        <f>ocb</f>
        <v>4.2281471031529412E-2</v>
      </c>
      <c r="U8" s="6">
        <f t="shared" si="2"/>
        <v>1.3584527202031564</v>
      </c>
      <c r="V8" s="18"/>
      <c r="W8" s="18">
        <f>(1+V10)^0.25-1</f>
        <v>8.2453511629625664E-2</v>
      </c>
      <c r="X8" s="6">
        <f t="shared" si="3"/>
        <v>1.4798863347361815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4.814601372016046E-2</v>
      </c>
      <c r="H9" s="6">
        <f t="shared" si="0"/>
        <v>1.6277415155196528</v>
      </c>
      <c r="I9" s="4">
        <f>ocr</f>
        <v>4.814601372016046E-2</v>
      </c>
      <c r="J9" s="6">
        <f t="shared" si="0"/>
        <v>1.4399248892941001</v>
      </c>
      <c r="K9" s="18"/>
      <c r="L9" s="18">
        <f>(1+K10)^0.25-1</f>
        <v>8.9034007563216111E-2</v>
      </c>
      <c r="M9" s="6">
        <f t="shared" si="1"/>
        <v>1.6313012837657492</v>
      </c>
      <c r="N9" s="8"/>
      <c r="O9" s="17"/>
      <c r="P9" s="18"/>
      <c r="Q9" s="4"/>
      <c r="R9" s="4">
        <f>ocb</f>
        <v>4.2281471031529412E-2</v>
      </c>
      <c r="S9" s="6">
        <f t="shared" si="2"/>
        <v>1.600571776417733</v>
      </c>
      <c r="T9" s="4">
        <f>ocb</f>
        <v>4.2281471031529412E-2</v>
      </c>
      <c r="U9" s="6">
        <f t="shared" si="2"/>
        <v>1.4158900995401285</v>
      </c>
      <c r="V9" s="18"/>
      <c r="W9" s="18">
        <f>(1+V10)^0.25-1</f>
        <v>8.2453511629625664E-2</v>
      </c>
      <c r="X9" s="6">
        <f t="shared" si="3"/>
        <v>1.6019081598478753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290445.90950000001</v>
      </c>
      <c r="C10" s="11">
        <f>80508*hsprem*colprem</f>
        <v>337086.99599999998</v>
      </c>
      <c r="D10" s="11">
        <f>58229*hsprem*colprem</f>
        <v>243804.823</v>
      </c>
      <c r="E10" s="4">
        <f>B10/B6-1</f>
        <v>3.6962209562251704</v>
      </c>
      <c r="F10" s="4">
        <f>E10*(1-abilitybias)</f>
        <v>2.032921525923844</v>
      </c>
      <c r="G10" s="4">
        <f>6.7*ocr</f>
        <v>0.32257829192507509</v>
      </c>
      <c r="H10" s="6">
        <f t="shared" si="0"/>
        <v>2.1528155932915154</v>
      </c>
      <c r="I10" s="4">
        <f>ocr</f>
        <v>4.814601372016046E-2</v>
      </c>
      <c r="J10" s="6">
        <f t="shared" si="0"/>
        <v>1.5092515327700542</v>
      </c>
      <c r="K10" s="18">
        <f>(1-rsignal)*F10</f>
        <v>0.40658430518476874</v>
      </c>
      <c r="L10" s="18">
        <f>(1+K10)^0.25-1</f>
        <v>8.9034007563216111E-2</v>
      </c>
      <c r="M10" s="6">
        <f t="shared" si="1"/>
        <v>1.776542574602433</v>
      </c>
      <c r="N10" s="8">
        <v>0.43</v>
      </c>
      <c r="O10" s="17">
        <f>B10*N10</f>
        <v>124891.741085</v>
      </c>
      <c r="P10" s="18">
        <f>O10/O6-1</f>
        <v>3.3899456764713554</v>
      </c>
      <c r="Q10" s="4">
        <f>P10*(1-abilitybias)</f>
        <v>1.8644701220592457</v>
      </c>
      <c r="R10" s="4">
        <f>6.7*ocb</f>
        <v>0.28328585591124705</v>
      </c>
      <c r="S10" s="6">
        <f t="shared" si="2"/>
        <v>2.0539911220476155</v>
      </c>
      <c r="T10" s="4">
        <f>ocb</f>
        <v>4.2281471031529412E-2</v>
      </c>
      <c r="U10" s="6">
        <f t="shared" si="2"/>
        <v>1.4757560157676637</v>
      </c>
      <c r="V10" s="18">
        <f>(1-rsignal)*Q10</f>
        <v>0.37289402441184905</v>
      </c>
      <c r="W10" s="18">
        <f>(1+V10)^0.25-1</f>
        <v>8.2453511629625664E-2</v>
      </c>
      <c r="X10" s="6">
        <f t="shared" si="3"/>
        <v>1.7339911129354844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2.9774349546586823E-2</v>
      </c>
      <c r="H11" s="6">
        <f t="shared" si="0"/>
        <v>2.2169142772755195</v>
      </c>
      <c r="I11" s="4">
        <f>oar</f>
        <v>2.9774349546586823E-2</v>
      </c>
      <c r="J11" s="6">
        <f t="shared" si="0"/>
        <v>1.5541885154604715</v>
      </c>
      <c r="K11" s="18"/>
      <c r="L11" s="18">
        <f>(1+K12)^0.5-1</f>
        <v>0.16358068345928078</v>
      </c>
      <c r="M11" s="6">
        <f t="shared" si="1"/>
        <v>2.0671506231504093</v>
      </c>
      <c r="N11" s="8"/>
      <c r="O11" s="17"/>
      <c r="P11" s="18"/>
      <c r="Q11" s="4"/>
      <c r="R11" s="4">
        <f>oab</f>
        <v>2.525421244054684E-2</v>
      </c>
      <c r="S11" s="6">
        <f t="shared" si="2"/>
        <v>2.1058630501948032</v>
      </c>
      <c r="T11" s="4">
        <f>oab</f>
        <v>2.525421244054684E-2</v>
      </c>
      <c r="U11" s="6">
        <f t="shared" si="2"/>
        <v>1.5130250717002753</v>
      </c>
      <c r="V11" s="18"/>
      <c r="W11" s="18">
        <f>(1+V12)^0.5-1</f>
        <v>0.15427134252701702</v>
      </c>
      <c r="X11" s="6">
        <f t="shared" si="3"/>
        <v>2.0014962498579578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1224942.4394999999</v>
      </c>
      <c r="C12" s="11">
        <f>107726*hsprem*colprem*maprem</f>
        <v>1465908.4765000001</v>
      </c>
      <c r="D12" s="11">
        <f>72310*hsprem*colprem*maprem</f>
        <v>983976.40249999985</v>
      </c>
      <c r="E12" s="4">
        <f>B12/B10-1</f>
        <v>3.2174546083597013</v>
      </c>
      <c r="F12" s="4">
        <f>E12*(1-abilitybias)</f>
        <v>1.7696000345978358</v>
      </c>
      <c r="G12" s="4">
        <f>6.7*oar</f>
        <v>0.19948814196213172</v>
      </c>
      <c r="H12" s="6">
        <f t="shared" si="0"/>
        <v>2.6591623873385348</v>
      </c>
      <c r="I12" s="4">
        <f>oar</f>
        <v>2.9774349546586823E-2</v>
      </c>
      <c r="J12" s="6">
        <f t="shared" si="0"/>
        <v>1.6004634675810823</v>
      </c>
      <c r="K12" s="18">
        <f>(1-rsignal)*F12</f>
        <v>0.3539200069195671</v>
      </c>
      <c r="L12" s="18">
        <f>(1+K12)^0.5-1</f>
        <v>0.16358068345928078</v>
      </c>
      <c r="M12" s="6">
        <f t="shared" si="1"/>
        <v>2.4052965348986315</v>
      </c>
      <c r="N12" s="8">
        <v>0.41</v>
      </c>
      <c r="O12" s="17">
        <f>B12*N12</f>
        <v>502226.40019499994</v>
      </c>
      <c r="P12" s="18">
        <f>O12/O10-1</f>
        <v>3.0212939289011107</v>
      </c>
      <c r="Q12" s="4">
        <f>P12*(1-abilitybias)</f>
        <v>1.6617116608956111</v>
      </c>
      <c r="R12" s="4">
        <f>6.7*oab</f>
        <v>0.16920322335166382</v>
      </c>
      <c r="S12" s="6">
        <f t="shared" si="2"/>
        <v>2.4621818662249306</v>
      </c>
      <c r="T12" s="4">
        <f>oab</f>
        <v>2.525421244054684E-2</v>
      </c>
      <c r="U12" s="6">
        <f t="shared" si="2"/>
        <v>1.5512353282888676</v>
      </c>
      <c r="V12" s="18">
        <f>(1-rsignal)*Q12</f>
        <v>0.33234233217912212</v>
      </c>
      <c r="W12" s="18">
        <f>(1+V12)^0.5-1</f>
        <v>0.15427134252701702</v>
      </c>
      <c r="X12" s="6">
        <f t="shared" si="3"/>
        <v>2.3102697633863349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1.58</v>
      </c>
      <c r="G15" s="39">
        <v>2.65</v>
      </c>
      <c r="H15" s="39">
        <v>3.25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5.7471373194587186E-2</v>
      </c>
      <c r="B28" s="10">
        <v>4.814601372016046E-2</v>
      </c>
      <c r="C28" s="10">
        <v>2.9774349546586823E-2</v>
      </c>
      <c r="D28" s="10"/>
      <c r="E28" s="10">
        <v>5.7471382685923833E-2</v>
      </c>
      <c r="F28" s="10">
        <v>4.2281471031529412E-2</v>
      </c>
      <c r="G28" s="10">
        <v>2.525421244054684E-2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-0.3551016006410932</v>
      </c>
      <c r="B29" s="9">
        <f>(1+ocr)^3*(1+6.7*ocr)-(1+F10)</f>
        <v>-1.5099676480368001</v>
      </c>
      <c r="C29" s="9">
        <f>(1+oar)*(1+6.7*oar)-(1+F12)</f>
        <v>-1.5343979134199377</v>
      </c>
      <c r="D29" s="9"/>
      <c r="E29" s="9">
        <f>(1+ohsb)*(1+3.4*ohsb)-(1+Q6)</f>
        <v>-0.35510155516994657</v>
      </c>
      <c r="F29" s="9">
        <f>(1+ocb)^3*(1+6.7*ocb)-(1+Q10)</f>
        <v>-1.4114271463671735</v>
      </c>
      <c r="G29" s="9">
        <f>(1+oab)*(1+6.7*oab)-(1+Q12)</f>
        <v>-1.4629811309552523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460649.73140884528</v>
      </c>
      <c r="C32" s="3">
        <f>ExcellentStudent!C5</f>
        <v>203976.15914742483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134914.43967847104</v>
      </c>
      <c r="H32" s="17">
        <f>GoodStudent!C5</f>
        <v>60804.421082646128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43751.874327574435</v>
      </c>
      <c r="M32" s="17">
        <f>FairStudent!C5</f>
        <v>20125.861105456534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26016.643629067821</v>
      </c>
      <c r="R32" s="17">
        <f>PoorStudent!C5</f>
        <v>11967.655854539755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487123.90403462941</v>
      </c>
      <c r="C33" s="3">
        <f>ExcellentStudent!C6</f>
        <v>215698.95104859144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142668.1577905711</v>
      </c>
      <c r="H33" s="17">
        <f>GoodStudent!C6</f>
        <v>64298.935235682933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46266.354625017142</v>
      </c>
      <c r="M33" s="17">
        <f>FairStudent!C6</f>
        <v>21282.522170931974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27511.855864344558</v>
      </c>
      <c r="R33" s="17">
        <f>PoorStudent!C6</f>
        <v>12655.453584009445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515119.58371540799</v>
      </c>
      <c r="C34" s="3">
        <f>ExcellentStudent!C7</f>
        <v>228095.46800925737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150867.49272993728</v>
      </c>
      <c r="H34" s="17">
        <f>GoodStudent!C7</f>
        <v>67994.283948910321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48925.34555802463</v>
      </c>
      <c r="M34" s="17">
        <f>FairStudent!C7</f>
        <v>22505.658147139271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544724.21355095657</v>
      </c>
      <c r="C35" s="3">
        <f>ExcellentStudent!C8</f>
        <v>241204.42994014232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159538.05470755117</v>
      </c>
      <c r="H35" s="17">
        <f>GoodStudent!C8</f>
        <v>71902.009462193513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51737.152351264012</v>
      </c>
      <c r="M35" s="17">
        <f>FairStudent!C8</f>
        <v>23799.089439112093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30765.014660350127</v>
      </c>
      <c r="R35" s="17">
        <f>PoorStudent!C8</f>
        <v>14151.906870781528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651164.77867234766</v>
      </c>
      <c r="C36" s="3">
        <f>ExcellentStudent!C9</f>
        <v>288336.42707548442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190712.21638239405</v>
      </c>
      <c r="H36" s="17">
        <f>GoodStudent!C9</f>
        <v>85951.856327934889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61846.73000000001</v>
      </c>
      <c r="M36" s="17">
        <f>FairStudent!C9</f>
        <v>28449.495800000004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36776.580632548685</v>
      </c>
      <c r="R36" s="17">
        <f>PoorStudent!C9</f>
        <v>16917.227699502746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682515.7670403918</v>
      </c>
      <c r="C37" s="3">
        <f>ExcellentStudent!C10</f>
        <v>300527.71536421118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199894.24936894298</v>
      </c>
      <c r="H37" s="17">
        <f>GoodStudent!C10</f>
        <v>89586.02725137063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64824.403511127064</v>
      </c>
      <c r="M37" s="17">
        <f>FairStudent!C10</f>
        <v>29652.382332529323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38547.226388263953</v>
      </c>
      <c r="R37" s="17">
        <f>PoorStudent!C10</f>
        <v>17632.512972413057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715376.18052454421</v>
      </c>
      <c r="C38" s="3">
        <f>ExcellentStudent!C11</f>
        <v>313234.46925555472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209518.36064164128</v>
      </c>
      <c r="H38" s="17">
        <f>GoodStudent!C11</f>
        <v>93373.856267429263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67945.440131975003</v>
      </c>
      <c r="M38" s="17">
        <f>FairStudent!C11</f>
        <v>30906.128677137989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40403.12167882744</v>
      </c>
      <c r="R38" s="17">
        <f>PoorStudent!C11</f>
        <v>18378.041558869205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749818.69192715478</v>
      </c>
      <c r="C39" s="3">
        <f>ExcellentStudent!C12</f>
        <v>326478.48339345999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219605.83450771924</v>
      </c>
      <c r="H39" s="17">
        <f>GoodStudent!C12</f>
        <v>97321.840266302766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71216.742224791393</v>
      </c>
      <c r="M39" s="17">
        <f>FairStudent!C12</f>
        <v>32212.885261497122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42348.370929513578</v>
      </c>
      <c r="R39" s="17">
        <f>PoorStudent!C12</f>
        <v>19155.092190656775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991693.92482251034</v>
      </c>
      <c r="C40" s="3">
        <f>ExcellentStudent!C13</f>
        <v>418965.21999818209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290445.90950000001</v>
      </c>
      <c r="H40" s="17">
        <f>GoodStudent!C13</f>
        <v>124891.741085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94189.717288132975</v>
      </c>
      <c r="M40" s="17">
        <f>FairStudent!C13</f>
        <v>41338.340034171124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56009.036089765563</v>
      </c>
      <c r="R40" s="17">
        <f>PoorStudent!C13</f>
        <v>24581.458876945821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1021220.9663834024</v>
      </c>
      <c r="C41" s="3">
        <f>ExcellentStudent!C14</f>
        <v>429545.85666921665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299093.7475338293</v>
      </c>
      <c r="H41" s="17">
        <f>GoodStudent!C14</f>
        <v>128045.78364643037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96994.154854364038</v>
      </c>
      <c r="M41" s="17">
        <f>FairStudent!C14</f>
        <v>42382.307255333646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57676.668708069628</v>
      </c>
      <c r="R41" s="17">
        <f>PoorStudent!C14</f>
        <v>25202.244261522781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1224942.4394999999</v>
      </c>
      <c r="C42" s="3">
        <f>ExcellentStudent!C15</f>
        <v>502226.40019499988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358759.4035018438</v>
      </c>
      <c r="H42" s="17">
        <f>GoodStudent!C15</f>
        <v>149711.54297599613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116343.33858744838</v>
      </c>
      <c r="M42" s="17">
        <f>FairStudent!C15</f>
        <v>49553.530256016704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69182.480183207867</v>
      </c>
      <c r="R42" s="17">
        <f>PoorStudent!C15</f>
        <v>29466.545226268408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765367.32284889976</v>
      </c>
      <c r="C47" s="3">
        <f>ExcellentStudentCon!C5</f>
        <v>323759.00099502923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192443.67369759805</v>
      </c>
      <c r="H47" s="17">
        <f>GoodStudentCon!C5</f>
        <v>84628.989989265538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49458.650763168807</v>
      </c>
      <c r="M47" s="17">
        <f>FairStudentCon!C5</f>
        <v>22750.978534251812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26016.643629067821</v>
      </c>
      <c r="R47" s="17">
        <f>PoorStudentCon!C5</f>
        <v>11967.655854539755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809354.03389129101</v>
      </c>
      <c r="C48" s="3">
        <f>ExcellentStudentCon!C6</f>
        <v>342365.878439227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203503.67588761009</v>
      </c>
      <c r="H48" s="17">
        <f>GoodStudentCon!C6</f>
        <v>89492.735059261831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52301.107338879636</v>
      </c>
      <c r="M48" s="17">
        <f>FairStudentCon!C6</f>
        <v>24058.508728073037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27511.855864344558</v>
      </c>
      <c r="R48" s="17">
        <f>PoorStudentCon!C6</f>
        <v>12655.453584009445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855868.72161960218</v>
      </c>
      <c r="C49" s="3">
        <f>ExcellentStudentCon!C7</f>
        <v>362042.11885761027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215199.31159101729</v>
      </c>
      <c r="H49" s="17">
        <f>GoodStudentCon!C7</f>
        <v>94636.006283462688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55306.923797242562</v>
      </c>
      <c r="M49" s="17">
        <f>FairStudentCon!C7</f>
        <v>25441.184490036765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905056.67232537665</v>
      </c>
      <c r="C50" s="3">
        <f>ExcellentStudentCon!C8</f>
        <v>382849.18001889874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227567.11153868289</v>
      </c>
      <c r="H50" s="17">
        <f>GoodStudentCon!C8</f>
        <v>100074.86841644706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58485.488655038491</v>
      </c>
      <c r="M50" s="17">
        <f>FairStudentCon!C8</f>
        <v>26903.324539846861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30765.014660350127</v>
      </c>
      <c r="R50" s="17">
        <f>PoorStudentCon!C8</f>
        <v>14151.906870781528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957071.52210283966</v>
      </c>
      <c r="C51" s="3">
        <f>ExcellentStudentCon!C9</f>
        <v>404852.05175475706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240645.70593273683</v>
      </c>
      <c r="H51" s="17">
        <f>GoodStudentCon!C9</f>
        <v>105826.30947645215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61846.73</v>
      </c>
      <c r="M51" s="17">
        <f>FairStudentCon!C9</f>
        <v>28449.495800000004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32533.122299232062</v>
      </c>
      <c r="R51" s="17">
        <f>PoorStudentCon!C9</f>
        <v>14965.23652628777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1003150.7007371777</v>
      </c>
      <c r="C52" s="3">
        <f>ExcellentStudentCon!C10</f>
        <v>421969.79205308104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252231.83739227205</v>
      </c>
      <c r="H52" s="17">
        <f>GoodStudentCon!C10</f>
        <v>110300.80151495444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64824.403511127057</v>
      </c>
      <c r="M52" s="17">
        <f>FairStudentCon!C10</f>
        <v>29652.38233252932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34099.462451810541</v>
      </c>
      <c r="R52" s="17">
        <f>PoorStudentCon!C10</f>
        <v>15597.988740953992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1051448.4081382584</v>
      </c>
      <c r="C53" s="3">
        <f>ExcellentStudentCon!C11</f>
        <v>439811.29559195385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264375.7948960216</v>
      </c>
      <c r="H53" s="17">
        <f>GoodStudentCon!C11</f>
        <v>114964.48165896346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67945.440131975003</v>
      </c>
      <c r="M53" s="17">
        <f>FairStudentCon!C11</f>
        <v>30906.128677137996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35741.215638865506</v>
      </c>
      <c r="R53" s="17">
        <f>PoorStudentCon!C11</f>
        <v>16257.494650054759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1102071.4576225239</v>
      </c>
      <c r="C54" s="3">
        <f>ExcellentStudentCon!C12</f>
        <v>458407.16414586443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277104.43554436381</v>
      </c>
      <c r="H54" s="17">
        <f>GoodStudentCon!C12</f>
        <v>119825.3490598817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71216.742224791407</v>
      </c>
      <c r="M54" s="17">
        <f>FairStudentCon!C12</f>
        <v>32212.885261497122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37462.012697389531</v>
      </c>
      <c r="R54" s="17">
        <f>PoorStudentCon!C12</f>
        <v>16944.885439146296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1155131.805141815</v>
      </c>
      <c r="C55" s="3">
        <f>ExcellentStudentCon!C13</f>
        <v>477789.29337734339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290445.90950000001</v>
      </c>
      <c r="H55" s="17">
        <f>GoodStudentCon!C13</f>
        <v>124891.74108499999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74645.544473051326</v>
      </c>
      <c r="M55" s="17">
        <f>FairStudentCon!C13</f>
        <v>33574.893436523096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39265.65927470287</v>
      </c>
      <c r="R55" s="17">
        <f>PoorStudentCon!C13</f>
        <v>17661.340121974143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1189525.103280487</v>
      </c>
      <c r="C56" s="3">
        <f>ExcellentStudentCon!C14</f>
        <v>489855.48569411359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299093.7475338293</v>
      </c>
      <c r="H56" s="17">
        <f>GoodStudentCon!C14</f>
        <v>128045.78364643037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76868.067006287238</v>
      </c>
      <c r="M56" s="17">
        <f>FairStudentCon!C14</f>
        <v>34422.800928037774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40434.768739125051</v>
      </c>
      <c r="R56" s="17">
        <f>PoorStudentCon!C14</f>
        <v>18107.36335739923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1224942.4394999999</v>
      </c>
      <c r="C57" s="3">
        <f>ExcellentStudentCon!C15</f>
        <v>502226.40019499994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307999.06932010007</v>
      </c>
      <c r="H57" s="17">
        <f>GoodStudentCon!C15</f>
        <v>131279.4790687536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79156.76370230288</v>
      </c>
      <c r="M57" s="17">
        <f>FairStudentCon!C15</f>
        <v>35292.121655473085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41638.687677399153</v>
      </c>
      <c r="R57" s="17">
        <f>PoorStudentCon!C15</f>
        <v>18564.650558365163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509268.78317380673</v>
      </c>
      <c r="C61" s="3">
        <f>ExcellentStudentReas!C5</f>
        <v>217388.63926386207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163489.41683257886</v>
      </c>
      <c r="H61" s="3">
        <f>GoodStudentReas!C5</f>
        <v>72025.594683452553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48967.382481372733</v>
      </c>
      <c r="M61" s="3">
        <f>FairStudentReas!C5</f>
        <v>22524.995941431454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25887.110688580527</v>
      </c>
      <c r="R61" s="3">
        <f>PoorStudentReas!C5</f>
        <v>11908.070916747043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539882.83409388561</v>
      </c>
      <c r="C62" s="3">
        <f>ExcellentStudentReas!C6</f>
        <v>230456.68327471835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173317.37703193474</v>
      </c>
      <c r="H62" s="3">
        <f>GoodStudentReas!C6</f>
        <v>76355.322512922998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51910.99495132477</v>
      </c>
      <c r="M62" s="3">
        <f>FairStudentReas!C6</f>
        <v>23879.057677609395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27443.28171452666</v>
      </c>
      <c r="R62" s="3">
        <f>PoorStudentReas!C6</f>
        <v>12623.909588682263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572337.21009318158</v>
      </c>
      <c r="C63" s="3">
        <f>ExcellentStudentReas!C7</f>
        <v>244310.29627780878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183736.13266962185</v>
      </c>
      <c r="H63" s="3">
        <f>GoodStudentReas!C7</f>
        <v>80945.326472839559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55031.558974212145</v>
      </c>
      <c r="M63" s="3">
        <f>FairStudentReas!C7</f>
        <v>25314.517128137588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606742.53999393189</v>
      </c>
      <c r="C64" s="3">
        <f>ExcellentStudentReas!C8</f>
        <v>258996.70176281926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194781.19866866316</v>
      </c>
      <c r="H64" s="3">
        <f>GoodStudentReas!C8</f>
        <v>85811.252734681897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58339.711769575755</v>
      </c>
      <c r="M64" s="3">
        <f>FairStudentReas!C8</f>
        <v>26836.267414004851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30841.889020582057</v>
      </c>
      <c r="R64" s="3">
        <f>PoorStudentReas!C8</f>
        <v>14187.268949467747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643216.10293056478</v>
      </c>
      <c r="C65" s="3">
        <f>ExcellentStudentReas!C9</f>
        <v>274565.9619999883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206490.22488690939</v>
      </c>
      <c r="H65" s="3">
        <f>GoodStudentReas!C9</f>
        <v>90969.688019804686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61846.73000000001</v>
      </c>
      <c r="M65" s="3">
        <f>FairStudentReas!C9</f>
        <v>28449.495800000004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32695.9103</v>
      </c>
      <c r="R65" s="3">
        <f>PoorStudentReas!C9</f>
        <v>15040.118737999999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700484.210303667</v>
      </c>
      <c r="C66" s="3">
        <f>ExcellentStudentReas!C10</f>
        <v>297204.88974085369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224874.87713122065</v>
      </c>
      <c r="H66" s="3">
        <f>GoodStudentReas!C10</f>
        <v>98470.458248889059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67353.192226580199</v>
      </c>
      <c r="M66" s="3">
        <f>FairStudentReas!C10</f>
        <v>30795.256632802288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35606.958224936432</v>
      </c>
      <c r="R66" s="3">
        <f>PoorStudentReas!C10</f>
        <v>16280.229343274634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762851.12678175711</v>
      </c>
      <c r="C67" s="3">
        <f>ExcellentStudentReas!C11</f>
        <v>321710.4765734828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244896.38864249905</v>
      </c>
      <c r="H67" s="3">
        <f>GoodStudentReas!C11</f>
        <v>106589.69332328839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73349.916852688271</v>
      </c>
      <c r="M67" s="3">
        <f>FairStudentReas!C11</f>
        <v>33334.433683712363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38777.188412838543</v>
      </c>
      <c r="R67" s="3">
        <f>PoorStudentReas!C11</f>
        <v>17622.5914227633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830770.81977325201</v>
      </c>
      <c r="C68" s="3">
        <f>ExcellentStudentReas!C12</f>
        <v>348236.63509500684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266700.49556109961</v>
      </c>
      <c r="H68" s="3">
        <f>GoodStudentReas!C12</f>
        <v>115378.38784131838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79880.553904511791</v>
      </c>
      <c r="M68" s="3">
        <f>FairStudentReas!C12</f>
        <v>36082.974799119322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42229.676899267462</v>
      </c>
      <c r="R68" s="3">
        <f>PoorStudentReas!C12</f>
        <v>19075.635969584255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904737.67522424296</v>
      </c>
      <c r="C69" s="3">
        <f>ExcellentStudentReas!C13</f>
        <v>376949.96853667474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290445.90950000001</v>
      </c>
      <c r="H69" s="3">
        <f>GoodStudentReas!C13</f>
        <v>124891.741085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86992.639744999993</v>
      </c>
      <c r="M69" s="3">
        <f>FairStudentReas!C13</f>
        <v>39058.142781349998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45989.554271709014</v>
      </c>
      <c r="R69" s="3">
        <f>PoorStudentReas!C13</f>
        <v>20648.489141844879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1052735.2824887852</v>
      </c>
      <c r="C70" s="3">
        <f>ExcellentStudentReas!C14</f>
        <v>435102.54624834436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337957.24988396245</v>
      </c>
      <c r="H70" s="3">
        <f>GoodStudentReas!C14</f>
        <v>144158.95765271955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101222.95521041407</v>
      </c>
      <c r="M70" s="3">
        <f>FairStudentReas!C14</f>
        <v>45083.694904840784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53512.556991462858</v>
      </c>
      <c r="R70" s="3">
        <f>PoorStudentReas!C14</f>
        <v>23833.959282911819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1224942.4394999999</v>
      </c>
      <c r="C71" s="3">
        <f>ExcellentStudentReas!C15</f>
        <v>502226.40019499994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393240.52779999992</v>
      </c>
      <c r="H71" s="3">
        <f>GoodStudentReas!C15</f>
        <v>166398.5535871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117781.07540550179</v>
      </c>
      <c r="M71" s="3">
        <f>FairStudentReas!C15</f>
        <v>52038.817043889008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62266.177637780063</v>
      </c>
      <c r="R71" s="3">
        <f>PoorStudentReas!C15</f>
        <v>27510.856179220886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1.1182457051260462</v>
      </c>
      <c r="F2" s="6">
        <f>Meta!U4</f>
        <v>1.1182457251996798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26016.643629067821</v>
      </c>
      <c r="C5" s="1">
        <f>basebenefits*Meta!U2/benefitsindex</f>
        <v>11967.655854539755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37984.299483607574</v>
      </c>
    </row>
    <row r="6" spans="1:13" x14ac:dyDescent="0.2">
      <c r="A6" s="2">
        <v>9</v>
      </c>
      <c r="B6" s="1">
        <f>baseincome*Meta!J3/incomeindex</f>
        <v>27511.855864344558</v>
      </c>
      <c r="C6" s="1">
        <f>basebenefits*Meta!U3/benefitsindex</f>
        <v>12655.453584009445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40167.309448354004</v>
      </c>
      <c r="J6" s="1">
        <f>I6-I5</f>
        <v>2183.0099647464303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2308.4705516459944</v>
      </c>
    </row>
    <row r="8" spans="1:13" x14ac:dyDescent="0.2">
      <c r="A8" s="2">
        <v>11</v>
      </c>
      <c r="B8" s="1">
        <f>baseincome*Meta!J5/incomeindex</f>
        <v>30765.014660350127</v>
      </c>
      <c r="C8" s="1">
        <f>basebenefits*Meta!U5/benefitsindex</f>
        <v>14151.906870781528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44916.921531131651</v>
      </c>
      <c r="J8" s="1">
        <f t="shared" si="1"/>
        <v>2441.1415311316523</v>
      </c>
    </row>
    <row r="9" spans="1:13" x14ac:dyDescent="0.2">
      <c r="A9" s="2">
        <v>12</v>
      </c>
      <c r="B9" s="1">
        <f>baseincome*Meta!J6/incomeindex</f>
        <v>32533.122299232062</v>
      </c>
      <c r="C9" s="1">
        <f>basebenefits*Meta!U6/benefitsindex</f>
        <v>14965.23652628777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47498.358825519834</v>
      </c>
      <c r="J9" s="1">
        <f t="shared" si="1"/>
        <v>2581.4372943881826</v>
      </c>
    </row>
    <row r="10" spans="1:13" x14ac:dyDescent="0.2">
      <c r="A10" s="2">
        <v>13</v>
      </c>
      <c r="B10" s="1">
        <f>baseincome*Meta!J7/incomeindex</f>
        <v>34099.462451810541</v>
      </c>
      <c r="C10" s="1">
        <f>basebenefits*Meta!U7/benefitsindex</f>
        <v>15597.988740953992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49697.451192764536</v>
      </c>
      <c r="J10" s="1">
        <f t="shared" si="1"/>
        <v>2199.0923672447025</v>
      </c>
    </row>
    <row r="11" spans="1:13" x14ac:dyDescent="0.2">
      <c r="A11" s="2">
        <v>14</v>
      </c>
      <c r="B11" s="1">
        <f>baseincome*Meta!J8/incomeindex</f>
        <v>35741.215638865506</v>
      </c>
      <c r="C11" s="1">
        <f>basebenefits*Meta!U8/benefitsindex</f>
        <v>16257.494650054759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51998.710288920265</v>
      </c>
      <c r="J11" s="1">
        <f t="shared" si="1"/>
        <v>2301.2590961557289</v>
      </c>
    </row>
    <row r="12" spans="1:13" x14ac:dyDescent="0.2">
      <c r="A12" s="2">
        <v>15</v>
      </c>
      <c r="B12" s="1">
        <f>baseincome*Meta!J9/incomeindex</f>
        <v>37462.012697389531</v>
      </c>
      <c r="C12" s="1">
        <f>basebenefits*Meta!U9/benefitsindex</f>
        <v>16944.885439146296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54406.898136535827</v>
      </c>
      <c r="J12" s="1">
        <f t="shared" si="1"/>
        <v>2408.1878476155616</v>
      </c>
    </row>
    <row r="13" spans="1:13" x14ac:dyDescent="0.2">
      <c r="A13" s="2">
        <v>16</v>
      </c>
      <c r="B13" s="1">
        <f>baseincome*Meta!J10/incomeindex</f>
        <v>39265.65927470287</v>
      </c>
      <c r="C13" s="1">
        <f>basebenefits*Meta!U10/benefitsindex</f>
        <v>17661.340121974143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56926.999396677013</v>
      </c>
      <c r="J13" s="1">
        <f t="shared" si="1"/>
        <v>2520.1012601411858</v>
      </c>
    </row>
    <row r="14" spans="1:13" x14ac:dyDescent="0.2">
      <c r="A14" s="2">
        <v>17</v>
      </c>
      <c r="B14" s="1">
        <f>baseincome*Meta!J11/incomeindex</f>
        <v>40434.768739125051</v>
      </c>
      <c r="C14" s="1">
        <f>basebenefits*Meta!U11/benefitsindex</f>
        <v>18107.36335739923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58542.132096524278</v>
      </c>
      <c r="J14" s="1">
        <f t="shared" si="1"/>
        <v>1615.132699847265</v>
      </c>
    </row>
    <row r="15" spans="1:13" x14ac:dyDescent="0.2">
      <c r="A15" s="2">
        <v>18</v>
      </c>
      <c r="B15" s="1">
        <f>baseincome*Meta!J12/incomeindex</f>
        <v>41638.687677399153</v>
      </c>
      <c r="C15" s="1">
        <f>basebenefits*Meta!U12/benefitsindex</f>
        <v>18564.650558365163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60203.338235764313</v>
      </c>
      <c r="J15" s="1">
        <f t="shared" si="1"/>
        <v>1661.2061392400356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1224942.4394999999</v>
      </c>
      <c r="C2" s="1">
        <f>Meta!O12</f>
        <v>502226.40019499994</v>
      </c>
      <c r="D2" s="38">
        <f>Meta!Y12</f>
        <v>2.7</v>
      </c>
      <c r="E2" s="6">
        <f>Meta!M12</f>
        <v>2.4052965348986315</v>
      </c>
      <c r="F2" s="6">
        <f>Meta!X12</f>
        <v>2.3102697633863349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509268.78317380673</v>
      </c>
      <c r="C5" s="1">
        <f>basebenefits*Meta!X2/benefitsindex</f>
        <v>217388.63926386207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726657.42243766878</v>
      </c>
    </row>
    <row r="6" spans="1:12" x14ac:dyDescent="0.2">
      <c r="A6" s="2">
        <v>9</v>
      </c>
      <c r="B6" s="1">
        <f>baseincome*Meta!M3/incomeindex</f>
        <v>539882.83409388561</v>
      </c>
      <c r="C6" s="1">
        <f>basebenefits*Meta!X3/benefitsindex</f>
        <v>230456.68327471835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770339.51736860396</v>
      </c>
      <c r="I6" s="1">
        <f>H6-H5</f>
        <v>43682.094930935185</v>
      </c>
    </row>
    <row r="7" spans="1:12" x14ac:dyDescent="0.2">
      <c r="A7" s="2">
        <v>10</v>
      </c>
      <c r="B7" s="1">
        <f>baseincome*Meta!M4/incomeindex</f>
        <v>572337.21009318158</v>
      </c>
      <c r="C7" s="1">
        <f>basebenefits*Meta!X4/benefitsindex</f>
        <v>244310.29627780878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816647.5063709903</v>
      </c>
      <c r="I7" s="1">
        <f t="shared" ref="I7:I15" si="1">H7-H6</f>
        <v>46307.989002386341</v>
      </c>
    </row>
    <row r="8" spans="1:12" x14ac:dyDescent="0.2">
      <c r="A8" s="2">
        <v>11</v>
      </c>
      <c r="B8" s="1">
        <f>baseincome*Meta!M5/incomeindex</f>
        <v>606742.53999393189</v>
      </c>
      <c r="C8" s="1">
        <f>basebenefits*Meta!X5/benefitsindex</f>
        <v>258996.70176281926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865739.2417567512</v>
      </c>
      <c r="I8" s="1">
        <f t="shared" si="1"/>
        <v>49091.735385760898</v>
      </c>
    </row>
    <row r="9" spans="1:12" x14ac:dyDescent="0.2">
      <c r="A9" s="2">
        <v>12</v>
      </c>
      <c r="B9" s="1">
        <f>baseincome*Meta!M6/incomeindex</f>
        <v>643216.10293056478</v>
      </c>
      <c r="C9" s="1">
        <f>basebenefits*Meta!X6/benefitsindex</f>
        <v>274565.9619999883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917782.06493055308</v>
      </c>
      <c r="I9" s="1">
        <f t="shared" si="1"/>
        <v>52042.82317380188</v>
      </c>
    </row>
    <row r="10" spans="1:12" x14ac:dyDescent="0.2">
      <c r="A10" s="2">
        <v>13</v>
      </c>
      <c r="B10" s="1">
        <f>baseincome*Meta!M7/incomeindex</f>
        <v>700484.210303667</v>
      </c>
      <c r="C10" s="1">
        <f>basebenefits*Meta!X7/benefitsindex</f>
        <v>297204.88974085369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997689.10004452069</v>
      </c>
      <c r="I10" s="1">
        <f t="shared" si="1"/>
        <v>79907.035113967606</v>
      </c>
    </row>
    <row r="11" spans="1:12" x14ac:dyDescent="0.2">
      <c r="A11" s="2">
        <v>14</v>
      </c>
      <c r="B11" s="1">
        <f>baseincome*Meta!M8/incomeindex</f>
        <v>762851.12678175711</v>
      </c>
      <c r="C11" s="1">
        <f>basebenefits*Meta!X8/benefitsindex</f>
        <v>321710.4765734828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1084561.6033552398</v>
      </c>
      <c r="I11" s="1">
        <f t="shared" si="1"/>
        <v>86872.503310719156</v>
      </c>
    </row>
    <row r="12" spans="1:12" x14ac:dyDescent="0.2">
      <c r="A12" s="2">
        <v>15</v>
      </c>
      <c r="B12" s="1">
        <f>baseincome*Meta!M9/incomeindex</f>
        <v>830770.81977325201</v>
      </c>
      <c r="C12" s="1">
        <f>basebenefits*Meta!X9/benefitsindex</f>
        <v>348236.63509500684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1179007.4548682589</v>
      </c>
      <c r="I12" s="1">
        <f t="shared" si="1"/>
        <v>94445.851513019064</v>
      </c>
    </row>
    <row r="13" spans="1:12" x14ac:dyDescent="0.2">
      <c r="A13" s="2">
        <v>16</v>
      </c>
      <c r="B13" s="1">
        <f>baseincome*Meta!M10/incomeindex</f>
        <v>904737.67522424296</v>
      </c>
      <c r="C13" s="1">
        <f>basebenefits*Meta!X10/benefitsindex</f>
        <v>376949.96853667474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1281687.6437609177</v>
      </c>
      <c r="I13" s="1">
        <f t="shared" si="1"/>
        <v>102680.1888926588</v>
      </c>
    </row>
    <row r="14" spans="1:12" x14ac:dyDescent="0.2">
      <c r="A14" s="2">
        <v>17</v>
      </c>
      <c r="B14" s="1">
        <f>baseincome*Meta!M11/incomeindex</f>
        <v>1052735.2824887852</v>
      </c>
      <c r="C14" s="1">
        <f>basebenefits*Meta!X11/benefitsindex</f>
        <v>435102.54624834436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1487837.8287371295</v>
      </c>
      <c r="I14" s="1">
        <f t="shared" si="1"/>
        <v>206150.18497621175</v>
      </c>
    </row>
    <row r="15" spans="1:12" x14ac:dyDescent="0.2">
      <c r="A15" s="2">
        <v>18</v>
      </c>
      <c r="B15" s="1">
        <f>baseincome*Meta!M12/incomeindex</f>
        <v>1224942.4394999999</v>
      </c>
      <c r="C15" s="1">
        <f>basebenefits*Meta!X12/benefitsindex</f>
        <v>502226.40019499994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1727168.8396949999</v>
      </c>
      <c r="I15" s="1">
        <f t="shared" si="1"/>
        <v>239331.0109578704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290445.90950000001</v>
      </c>
      <c r="C2" s="1">
        <f>Meta!O10</f>
        <v>124891.741085</v>
      </c>
      <c r="D2" s="38">
        <f>Meta!Y10</f>
        <v>3.4</v>
      </c>
      <c r="E2" s="6">
        <f>Meta!M10</f>
        <v>1.776542574602433</v>
      </c>
      <c r="F2" s="6">
        <f>Meta!X10</f>
        <v>1.7339911129354844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163489.41683257886</v>
      </c>
      <c r="C5" s="1">
        <f>basebenefits*Meta!X2/benefitsindex</f>
        <v>72025.594683452553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235515.0115160314</v>
      </c>
    </row>
    <row r="6" spans="1:12" x14ac:dyDescent="0.2">
      <c r="A6" s="2">
        <v>9</v>
      </c>
      <c r="B6" s="1">
        <f>baseincome*Meta!M3/incomeindex</f>
        <v>173317.37703193474</v>
      </c>
      <c r="C6" s="1">
        <f>basebenefits*Meta!X3/benefitsindex</f>
        <v>76355.322512922998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249672.69954485772</v>
      </c>
      <c r="I6" s="1">
        <f>H6-H5</f>
        <v>14157.68802882632</v>
      </c>
    </row>
    <row r="7" spans="1:12" x14ac:dyDescent="0.2">
      <c r="A7" s="2">
        <v>10</v>
      </c>
      <c r="B7" s="1">
        <f>baseincome*Meta!M4/incomeindex</f>
        <v>183736.13266962185</v>
      </c>
      <c r="C7" s="1">
        <f>basebenefits*Meta!X4/benefitsindex</f>
        <v>80945.326472839559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264681.45914246142</v>
      </c>
      <c r="I7" s="1">
        <f t="shared" ref="I7:I15" si="1">H7-H6</f>
        <v>15008.759597603697</v>
      </c>
    </row>
    <row r="8" spans="1:12" x14ac:dyDescent="0.2">
      <c r="A8" s="2">
        <v>11</v>
      </c>
      <c r="B8" s="1">
        <f>baseincome*Meta!M5/incomeindex</f>
        <v>194781.19866866316</v>
      </c>
      <c r="C8" s="1">
        <f>basebenefits*Meta!X5/benefitsindex</f>
        <v>85811.252734681897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280592.45140334504</v>
      </c>
      <c r="I8" s="1">
        <f t="shared" si="1"/>
        <v>15910.99226088362</v>
      </c>
    </row>
    <row r="9" spans="1:12" x14ac:dyDescent="0.2">
      <c r="A9" s="2">
        <v>12</v>
      </c>
      <c r="B9" s="1">
        <f>baseincome*Meta!M6/incomeindex</f>
        <v>206490.22488690939</v>
      </c>
      <c r="C9" s="1">
        <f>basebenefits*Meta!X6/benefitsindex</f>
        <v>90969.688019804686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297459.91290671407</v>
      </c>
      <c r="I9" s="1">
        <f t="shared" si="1"/>
        <v>16867.461503369035</v>
      </c>
    </row>
    <row r="10" spans="1:12" x14ac:dyDescent="0.2">
      <c r="A10" s="2">
        <v>13</v>
      </c>
      <c r="B10" s="1">
        <f>baseincome*Meta!M7/incomeindex</f>
        <v>224874.87713122065</v>
      </c>
      <c r="C10" s="1">
        <f>basebenefits*Meta!X7/benefitsindex</f>
        <v>98470.458248889059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323345.33538010973</v>
      </c>
      <c r="I10" s="1">
        <f t="shared" si="1"/>
        <v>25885.422473395651</v>
      </c>
    </row>
    <row r="11" spans="1:12" x14ac:dyDescent="0.2">
      <c r="A11" s="2">
        <v>14</v>
      </c>
      <c r="B11" s="1">
        <f>baseincome*Meta!M8/incomeindex</f>
        <v>244896.38864249905</v>
      </c>
      <c r="C11" s="1">
        <f>basebenefits*Meta!X8/benefitsindex</f>
        <v>106589.69332328839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351486.08196578745</v>
      </c>
      <c r="I11" s="1">
        <f t="shared" si="1"/>
        <v>28140.746585677727</v>
      </c>
    </row>
    <row r="12" spans="1:12" x14ac:dyDescent="0.2">
      <c r="A12" s="2">
        <v>15</v>
      </c>
      <c r="B12" s="1">
        <f>baseincome*Meta!M9/incomeindex</f>
        <v>266700.49556109961</v>
      </c>
      <c r="C12" s="1">
        <f>basebenefits*Meta!X9/benefitsindex</f>
        <v>115378.38784131838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382078.883402418</v>
      </c>
      <c r="I12" s="1">
        <f t="shared" si="1"/>
        <v>30592.801436630543</v>
      </c>
    </row>
    <row r="13" spans="1:12" x14ac:dyDescent="0.2">
      <c r="A13" s="2">
        <v>16</v>
      </c>
      <c r="B13" s="1">
        <f>baseincome*Meta!M10/incomeindex</f>
        <v>290445.90950000001</v>
      </c>
      <c r="C13" s="1">
        <f>basebenefits*Meta!X10/benefitsindex</f>
        <v>124891.741085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415337.650585</v>
      </c>
      <c r="I13" s="1">
        <f t="shared" si="1"/>
        <v>33258.767182582</v>
      </c>
    </row>
    <row r="14" spans="1:12" x14ac:dyDescent="0.2">
      <c r="A14" s="2">
        <v>17</v>
      </c>
      <c r="B14" s="1">
        <f>baseincome*Meta!M11/incomeindex</f>
        <v>337957.24988396245</v>
      </c>
      <c r="C14" s="1">
        <f>basebenefits*Meta!X11/benefitsindex</f>
        <v>144158.95765271955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482116.20753668202</v>
      </c>
      <c r="I14" s="1">
        <f t="shared" si="1"/>
        <v>66778.556951682025</v>
      </c>
    </row>
    <row r="15" spans="1:12" x14ac:dyDescent="0.2">
      <c r="A15" s="2">
        <v>18</v>
      </c>
      <c r="B15" s="1">
        <f>baseincome*Meta!M12/incomeindex</f>
        <v>393240.52779999992</v>
      </c>
      <c r="C15" s="1">
        <f>basebenefits*Meta!X12/benefitsindex</f>
        <v>166398.5535871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559639.08138709993</v>
      </c>
      <c r="I15" s="1">
        <f t="shared" si="1"/>
        <v>77522.873850417905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61846.73000000001</v>
      </c>
      <c r="C2" s="1">
        <f>Meta!O6</f>
        <v>28449.495800000004</v>
      </c>
      <c r="D2" s="38">
        <f>Meta!Y6</f>
        <v>6.25</v>
      </c>
      <c r="E2" s="6">
        <f>Meta!M6</f>
        <v>1.2630189090365735</v>
      </c>
      <c r="F2" s="6">
        <f>Meta!X6</f>
        <v>1.2630189090365735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48967.382481372733</v>
      </c>
      <c r="C5" s="1">
        <f>basebenefits*Meta!X2/benefitsindex</f>
        <v>22524.995941431454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71492.378422804191</v>
      </c>
    </row>
    <row r="6" spans="1:12" x14ac:dyDescent="0.2">
      <c r="A6" s="2">
        <v>9</v>
      </c>
      <c r="B6" s="1">
        <f>baseincome*Meta!M3/incomeindex</f>
        <v>51910.99495132477</v>
      </c>
      <c r="C6" s="1">
        <f>basebenefits*Meta!X3/benefitsindex</f>
        <v>23879.057677609395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75790.052628934165</v>
      </c>
      <c r="I6" s="1">
        <f>H6-H5</f>
        <v>4297.6742061299738</v>
      </c>
    </row>
    <row r="7" spans="1:12" x14ac:dyDescent="0.2">
      <c r="A7" s="2">
        <v>10</v>
      </c>
      <c r="B7" s="1">
        <f>baseincome*Meta!M4/incomeindex</f>
        <v>55031.558974212145</v>
      </c>
      <c r="C7" s="1">
        <f>basebenefits*Meta!X4/benefitsindex</f>
        <v>25314.517128137588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80346.076102349733</v>
      </c>
      <c r="I7" s="1">
        <f t="shared" ref="I7:I15" si="1">H7-H6</f>
        <v>4556.0234734155674</v>
      </c>
    </row>
    <row r="8" spans="1:12" x14ac:dyDescent="0.2">
      <c r="A8" s="2">
        <v>11</v>
      </c>
      <c r="B8" s="1">
        <f>baseincome*Meta!M5/incomeindex</f>
        <v>58339.711769575755</v>
      </c>
      <c r="C8" s="1">
        <f>basebenefits*Meta!X5/benefitsindex</f>
        <v>26836.267414004851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85175.97918358061</v>
      </c>
      <c r="I8" s="1">
        <f t="shared" si="1"/>
        <v>4829.9030812308774</v>
      </c>
    </row>
    <row r="9" spans="1:12" x14ac:dyDescent="0.2">
      <c r="A9" s="2">
        <v>12</v>
      </c>
      <c r="B9" s="1">
        <f>baseincome*Meta!M6/incomeindex</f>
        <v>61846.73000000001</v>
      </c>
      <c r="C9" s="1">
        <f>basebenefits*Meta!X6/benefitsindex</f>
        <v>28449.495800000004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90296.225800000015</v>
      </c>
      <c r="I9" s="1">
        <f t="shared" si="1"/>
        <v>5120.2466164194047</v>
      </c>
    </row>
    <row r="10" spans="1:12" x14ac:dyDescent="0.2">
      <c r="A10" s="2">
        <v>13</v>
      </c>
      <c r="B10" s="1">
        <f>baseincome*Meta!M7/incomeindex</f>
        <v>67353.192226580199</v>
      </c>
      <c r="C10" s="1">
        <f>basebenefits*Meta!X7/benefitsindex</f>
        <v>30795.256632802288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98148.448859382479</v>
      </c>
      <c r="I10" s="1">
        <f t="shared" si="1"/>
        <v>7852.2230593824643</v>
      </c>
    </row>
    <row r="11" spans="1:12" x14ac:dyDescent="0.2">
      <c r="A11" s="2">
        <v>14</v>
      </c>
      <c r="B11" s="1">
        <f>baseincome*Meta!M8/incomeindex</f>
        <v>73349.916852688271</v>
      </c>
      <c r="C11" s="1">
        <f>basebenefits*Meta!X8/benefitsindex</f>
        <v>33334.433683712363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106684.35053640063</v>
      </c>
      <c r="I11" s="1">
        <f t="shared" si="1"/>
        <v>8535.9016770181479</v>
      </c>
    </row>
    <row r="12" spans="1:12" x14ac:dyDescent="0.2">
      <c r="A12" s="2">
        <v>15</v>
      </c>
      <c r="B12" s="1">
        <f>baseincome*Meta!M9/incomeindex</f>
        <v>79880.553904511791</v>
      </c>
      <c r="C12" s="1">
        <f>basebenefits*Meta!X9/benefitsindex</f>
        <v>36082.974799119322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115963.52870363111</v>
      </c>
      <c r="I12" s="1">
        <f t="shared" si="1"/>
        <v>9279.1781672304787</v>
      </c>
    </row>
    <row r="13" spans="1:12" x14ac:dyDescent="0.2">
      <c r="A13" s="2">
        <v>16</v>
      </c>
      <c r="B13" s="1">
        <f>baseincome*Meta!M10/incomeindex</f>
        <v>86992.639744999993</v>
      </c>
      <c r="C13" s="1">
        <f>basebenefits*Meta!X10/benefitsindex</f>
        <v>39058.142781349998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126050.78252635</v>
      </c>
      <c r="I13" s="1">
        <f t="shared" si="1"/>
        <v>10087.253822718892</v>
      </c>
    </row>
    <row r="14" spans="1:12" x14ac:dyDescent="0.2">
      <c r="A14" s="2">
        <v>17</v>
      </c>
      <c r="B14" s="1">
        <f>baseincome*Meta!M11/incomeindex</f>
        <v>101222.95521041407</v>
      </c>
      <c r="C14" s="1">
        <f>basebenefits*Meta!X11/benefitsindex</f>
        <v>45083.694904840784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146306.65011525486</v>
      </c>
      <c r="I14" s="1">
        <f t="shared" si="1"/>
        <v>20255.867588904861</v>
      </c>
    </row>
    <row r="15" spans="1:12" x14ac:dyDescent="0.2">
      <c r="A15" s="2">
        <v>18</v>
      </c>
      <c r="B15" s="1">
        <f>baseincome*Meta!M12/incomeindex</f>
        <v>117781.07540550179</v>
      </c>
      <c r="C15" s="1">
        <f>basebenefits*Meta!X12/benefitsindex</f>
        <v>52038.817043889008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169819.89244939078</v>
      </c>
      <c r="I15" s="1">
        <f t="shared" si="1"/>
        <v>23513.242334135924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1.1238411404805277</v>
      </c>
      <c r="F2" s="6">
        <f>Meta!X4</f>
        <v>1.1238411404805277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25887.110688580527</v>
      </c>
      <c r="C5" s="1">
        <f>basebenefits*Meta!X2/benefitsindex</f>
        <v>11908.070916747043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37795.181605327569</v>
      </c>
    </row>
    <row r="6" spans="1:12" x14ac:dyDescent="0.2">
      <c r="A6" s="2">
        <v>9</v>
      </c>
      <c r="B6" s="1">
        <f>baseincome*Meta!M3/incomeindex</f>
        <v>27443.28171452666</v>
      </c>
      <c r="C6" s="1">
        <f>basebenefits*Meta!X3/benefitsindex</f>
        <v>12623.909588682263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40067.191303208921</v>
      </c>
      <c r="I6" s="1">
        <f>H6-H5</f>
        <v>2272.0096978813526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2408.5886967910774</v>
      </c>
    </row>
    <row r="8" spans="1:12" x14ac:dyDescent="0.2">
      <c r="A8" s="2">
        <v>11</v>
      </c>
      <c r="B8" s="1">
        <f>baseincome*Meta!M5/incomeindex</f>
        <v>30841.889020582057</v>
      </c>
      <c r="C8" s="1">
        <f>basebenefits*Meta!X5/benefitsindex</f>
        <v>14187.268949467747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45029.157970049804</v>
      </c>
      <c r="I8" s="1">
        <f t="shared" si="1"/>
        <v>2553.3779700498053</v>
      </c>
    </row>
    <row r="9" spans="1:12" x14ac:dyDescent="0.2">
      <c r="A9" s="2">
        <v>12</v>
      </c>
      <c r="B9" s="1">
        <f>baseincome*Meta!M6/incomeindex</f>
        <v>32695.9103</v>
      </c>
      <c r="C9" s="1">
        <f>basebenefits*Meta!X6/benefitsindex</f>
        <v>15040.118737999999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47736.029038000001</v>
      </c>
      <c r="I9" s="1">
        <f t="shared" si="1"/>
        <v>2706.8710679501964</v>
      </c>
    </row>
    <row r="10" spans="1:12" x14ac:dyDescent="0.2">
      <c r="A10" s="2">
        <v>13</v>
      </c>
      <c r="B10" s="1">
        <f>baseincome*Meta!M7/incomeindex</f>
        <v>35606.958224936432</v>
      </c>
      <c r="C10" s="1">
        <f>basebenefits*Meta!X7/benefitsindex</f>
        <v>16280.229343274634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51887.187568211069</v>
      </c>
      <c r="I10" s="1">
        <f t="shared" si="1"/>
        <v>4151.1585302110689</v>
      </c>
    </row>
    <row r="11" spans="1:12" x14ac:dyDescent="0.2">
      <c r="A11" s="2">
        <v>14</v>
      </c>
      <c r="B11" s="1">
        <f>baseincome*Meta!M8/incomeindex</f>
        <v>38777.188412838543</v>
      </c>
      <c r="C11" s="1">
        <f>basebenefits*Meta!X8/benefitsindex</f>
        <v>17622.5914227633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56399.779835601847</v>
      </c>
      <c r="I11" s="1">
        <f t="shared" si="1"/>
        <v>4512.5922673907771</v>
      </c>
    </row>
    <row r="12" spans="1:12" x14ac:dyDescent="0.2">
      <c r="A12" s="2">
        <v>15</v>
      </c>
      <c r="B12" s="1">
        <f>baseincome*Meta!M9/incomeindex</f>
        <v>42229.676899267462</v>
      </c>
      <c r="C12" s="1">
        <f>basebenefits*Meta!X9/benefitsindex</f>
        <v>19075.635969584255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61305.312868851717</v>
      </c>
      <c r="I12" s="1">
        <f t="shared" si="1"/>
        <v>4905.5330332498706</v>
      </c>
    </row>
    <row r="13" spans="1:12" x14ac:dyDescent="0.2">
      <c r="A13" s="2">
        <v>16</v>
      </c>
      <c r="B13" s="1">
        <f>baseincome*Meta!M10/incomeindex</f>
        <v>45989.554271709014</v>
      </c>
      <c r="C13" s="1">
        <f>basebenefits*Meta!X10/benefitsindex</f>
        <v>20648.489141844879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66638.043413553896</v>
      </c>
      <c r="I13" s="1">
        <f t="shared" si="1"/>
        <v>5332.730544702179</v>
      </c>
    </row>
    <row r="14" spans="1:12" x14ac:dyDescent="0.2">
      <c r="A14" s="2">
        <v>17</v>
      </c>
      <c r="B14" s="1">
        <f>baseincome*Meta!M11/incomeindex</f>
        <v>53512.556991462858</v>
      </c>
      <c r="C14" s="1">
        <f>basebenefits*Meta!X11/benefitsindex</f>
        <v>23833.959282911819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77346.516274374677</v>
      </c>
      <c r="I14" s="1">
        <f t="shared" si="1"/>
        <v>10708.472860820781</v>
      </c>
    </row>
    <row r="15" spans="1:12" x14ac:dyDescent="0.2">
      <c r="A15" s="2">
        <v>18</v>
      </c>
      <c r="B15" s="1">
        <f>baseincome*Meta!M12/incomeindex</f>
        <v>62266.177637780063</v>
      </c>
      <c r="C15" s="1">
        <f>basebenefits*Meta!X12/benefitsindex</f>
        <v>27510.856179220886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89777.033817000949</v>
      </c>
      <c r="I15" s="1">
        <f t="shared" si="1"/>
        <v>12430.517542626272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1224942.4394999999</v>
      </c>
      <c r="C2" s="1">
        <f>Meta!O12</f>
        <v>502226.40019499994</v>
      </c>
      <c r="D2" s="38">
        <f>Meta!Y12</f>
        <v>2.7</v>
      </c>
      <c r="E2" s="6">
        <f>Meta!H12</f>
        <v>2.6591623873385348</v>
      </c>
      <c r="F2" s="6">
        <f>Meta!S12</f>
        <v>2.4621818662249306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460649.73140884528</v>
      </c>
      <c r="C5" s="1">
        <f>basebenefits*Meta!S2/benefitsindex</f>
        <v>203976.15914742483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664625.89055627014</v>
      </c>
    </row>
    <row r="6" spans="1:9" x14ac:dyDescent="0.2">
      <c r="A6" s="2">
        <v>9</v>
      </c>
      <c r="B6" s="1">
        <f>baseincome*Meta!H3/incomeindex</f>
        <v>487123.90403462941</v>
      </c>
      <c r="C6" s="1">
        <f>basebenefits*Meta!S3/benefitsindex</f>
        <v>215698.95104859144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702822.85508322087</v>
      </c>
      <c r="H6" s="1">
        <f>G6-G5</f>
        <v>38196.964526950731</v>
      </c>
    </row>
    <row r="7" spans="1:9" x14ac:dyDescent="0.2">
      <c r="A7" s="2">
        <v>10</v>
      </c>
      <c r="B7" s="1">
        <f>baseincome*Meta!H4/incomeindex</f>
        <v>515119.58371540799</v>
      </c>
      <c r="C7" s="1">
        <f>basebenefits*Meta!S4/benefitsindex</f>
        <v>228095.46800925737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743215.05172466533</v>
      </c>
      <c r="H7" s="1">
        <f t="shared" ref="H7:H15" si="1">G7-G6</f>
        <v>40392.196641444461</v>
      </c>
    </row>
    <row r="8" spans="1:9" x14ac:dyDescent="0.2">
      <c r="A8" s="2">
        <v>11</v>
      </c>
      <c r="B8" s="1">
        <f>baseincome*Meta!H5/incomeindex</f>
        <v>544724.21355095657</v>
      </c>
      <c r="C8" s="1">
        <f>basebenefits*Meta!S5/benefitsindex</f>
        <v>241204.42994014232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785928.64349109889</v>
      </c>
      <c r="H8" s="1">
        <f t="shared" si="1"/>
        <v>42713.591766433557</v>
      </c>
    </row>
    <row r="9" spans="1:9" x14ac:dyDescent="0.2">
      <c r="A9" s="2">
        <v>12</v>
      </c>
      <c r="B9" s="1">
        <f>baseincome*Meta!H6/incomeindex</f>
        <v>651164.77867234766</v>
      </c>
      <c r="C9" s="1">
        <f>basebenefits*Meta!S6/benefitsindex</f>
        <v>288336.42707548442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939501.20574783208</v>
      </c>
      <c r="H9" s="1">
        <f t="shared" si="1"/>
        <v>153572.56225673319</v>
      </c>
    </row>
    <row r="10" spans="1:9" x14ac:dyDescent="0.2">
      <c r="A10" s="2">
        <v>13</v>
      </c>
      <c r="B10" s="1">
        <f>baseincome*Meta!H7/incomeindex</f>
        <v>682515.7670403918</v>
      </c>
      <c r="C10" s="1">
        <f>basebenefits*Meta!S7/benefitsindex</f>
        <v>300527.71536421118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983043.48240460292</v>
      </c>
      <c r="H10" s="1">
        <f t="shared" si="1"/>
        <v>43542.276656770846</v>
      </c>
    </row>
    <row r="11" spans="1:9" x14ac:dyDescent="0.2">
      <c r="A11" s="2">
        <v>14</v>
      </c>
      <c r="B11" s="1">
        <f>baseincome*Meta!H8/incomeindex</f>
        <v>715376.18052454421</v>
      </c>
      <c r="C11" s="1">
        <f>basebenefits*Meta!S8/benefitsindex</f>
        <v>313234.46925555472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1028610.6497800989</v>
      </c>
      <c r="H11" s="1">
        <f t="shared" si="1"/>
        <v>45567.167375496007</v>
      </c>
    </row>
    <row r="12" spans="1:9" x14ac:dyDescent="0.2">
      <c r="A12" s="2">
        <v>15</v>
      </c>
      <c r="B12" s="1">
        <f>baseincome*Meta!H9/incomeindex</f>
        <v>749818.69192715478</v>
      </c>
      <c r="C12" s="1">
        <f>basebenefits*Meta!S9/benefitsindex</f>
        <v>326478.48339345999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1076297.1753206148</v>
      </c>
      <c r="H12" s="1">
        <f t="shared" si="1"/>
        <v>47686.525540515897</v>
      </c>
    </row>
    <row r="13" spans="1:9" x14ac:dyDescent="0.2">
      <c r="A13" s="2">
        <v>16</v>
      </c>
      <c r="B13" s="1">
        <f>baseincome*Meta!H10/incomeindex</f>
        <v>991693.92482251034</v>
      </c>
      <c r="C13" s="1">
        <f>basebenefits*Meta!S10/benefitsindex</f>
        <v>418965.21999818209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1410659.1448206925</v>
      </c>
      <c r="H13" s="1">
        <f t="shared" si="1"/>
        <v>334361.96950007766</v>
      </c>
    </row>
    <row r="14" spans="1:9" x14ac:dyDescent="0.2">
      <c r="A14" s="2">
        <v>17</v>
      </c>
      <c r="B14" s="1">
        <f>baseincome*Meta!H11/incomeindex</f>
        <v>1021220.9663834024</v>
      </c>
      <c r="C14" s="1">
        <f>basebenefits*Meta!S11/benefitsindex</f>
        <v>429545.85666921665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1450766.8230526191</v>
      </c>
      <c r="H14" s="1">
        <f t="shared" si="1"/>
        <v>40107.678231926635</v>
      </c>
    </row>
    <row r="15" spans="1:9" x14ac:dyDescent="0.2">
      <c r="A15" s="2">
        <v>18</v>
      </c>
      <c r="B15" s="1">
        <f>baseincome*Meta!H12/incomeindex</f>
        <v>1224942.4394999999</v>
      </c>
      <c r="C15" s="1">
        <f>basebenefits*Meta!S12/benefitsindex</f>
        <v>502226.40019499988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1727168.8396949996</v>
      </c>
      <c r="H15" s="1">
        <f t="shared" si="1"/>
        <v>276402.01664238051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290445.90950000001</v>
      </c>
      <c r="C2" s="1">
        <f>Meta!O10</f>
        <v>124891.741085</v>
      </c>
      <c r="D2" s="38">
        <f>Meta!Y10</f>
        <v>3.4</v>
      </c>
      <c r="E2" s="6">
        <f>Meta!H10</f>
        <v>2.1528155932915154</v>
      </c>
      <c r="F2" s="6">
        <f>Meta!S10</f>
        <v>2.0539911220476155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134914.43967847104</v>
      </c>
      <c r="C5" s="1">
        <f>basebenefits*Meta!S2/benefitsindex</f>
        <v>60804.421082646128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195718.86076111716</v>
      </c>
    </row>
    <row r="6" spans="1:9" x14ac:dyDescent="0.2">
      <c r="A6" s="2">
        <v>9</v>
      </c>
      <c r="B6" s="1">
        <f>baseincome*Meta!H3/incomeindex</f>
        <v>142668.1577905711</v>
      </c>
      <c r="C6" s="1">
        <f>basebenefits*Meta!S3/benefitsindex</f>
        <v>64298.935235682933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206967.09302625404</v>
      </c>
      <c r="H6" s="1">
        <f>G6-G5</f>
        <v>11248.232265136874</v>
      </c>
    </row>
    <row r="7" spans="1:9" x14ac:dyDescent="0.2">
      <c r="A7" s="2">
        <v>10</v>
      </c>
      <c r="B7" s="1">
        <f>baseincome*Meta!H4/incomeindex</f>
        <v>150867.49272993728</v>
      </c>
      <c r="C7" s="1">
        <f>basebenefits*Meta!S4/benefitsindex</f>
        <v>67994.283948910321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218861.77667884761</v>
      </c>
      <c r="H7" s="1">
        <f t="shared" ref="H7:H15" si="1">G7-G6</f>
        <v>11894.68365259358</v>
      </c>
    </row>
    <row r="8" spans="1:9" x14ac:dyDescent="0.2">
      <c r="A8" s="2">
        <v>11</v>
      </c>
      <c r="B8" s="1">
        <f>baseincome*Meta!H5/incomeindex</f>
        <v>159538.05470755117</v>
      </c>
      <c r="C8" s="1">
        <f>basebenefits*Meta!S5/benefitsindex</f>
        <v>71902.009462193513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231440.06416974467</v>
      </c>
      <c r="H8" s="1">
        <f t="shared" si="1"/>
        <v>12578.287490897055</v>
      </c>
    </row>
    <row r="9" spans="1:9" x14ac:dyDescent="0.2">
      <c r="A9" s="2">
        <v>12</v>
      </c>
      <c r="B9" s="1">
        <f>baseincome*Meta!H6/incomeindex</f>
        <v>190712.21638239405</v>
      </c>
      <c r="C9" s="1">
        <f>basebenefits*Meta!S6/benefitsindex</f>
        <v>85951.856327934889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276664.07271032897</v>
      </c>
      <c r="H9" s="1">
        <f t="shared" si="1"/>
        <v>45224.008540584298</v>
      </c>
    </row>
    <row r="10" spans="1:9" x14ac:dyDescent="0.2">
      <c r="A10" s="2">
        <v>13</v>
      </c>
      <c r="B10" s="1">
        <f>baseincome*Meta!H7/incomeindex</f>
        <v>199894.24936894298</v>
      </c>
      <c r="C10" s="1">
        <f>basebenefits*Meta!S7/benefitsindex</f>
        <v>89586.02725137063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289480.27662031364</v>
      </c>
      <c r="H10" s="1">
        <f t="shared" si="1"/>
        <v>12816.203909984673</v>
      </c>
    </row>
    <row r="11" spans="1:9" x14ac:dyDescent="0.2">
      <c r="A11" s="2">
        <v>14</v>
      </c>
      <c r="B11" s="1">
        <f>baseincome*Meta!H8/incomeindex</f>
        <v>209518.36064164128</v>
      </c>
      <c r="C11" s="1">
        <f>basebenefits*Meta!S8/benefitsindex</f>
        <v>93373.856267429263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302892.21690907056</v>
      </c>
      <c r="H11" s="1">
        <f t="shared" si="1"/>
        <v>13411.940288756916</v>
      </c>
    </row>
    <row r="12" spans="1:9" x14ac:dyDescent="0.2">
      <c r="A12" s="2">
        <v>15</v>
      </c>
      <c r="B12" s="1">
        <f>baseincome*Meta!H9/incomeindex</f>
        <v>219605.83450771924</v>
      </c>
      <c r="C12" s="1">
        <f>basebenefits*Meta!S9/benefitsindex</f>
        <v>97321.840266302766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316927.67477402202</v>
      </c>
      <c r="H12" s="1">
        <f t="shared" si="1"/>
        <v>14035.457864951459</v>
      </c>
    </row>
    <row r="13" spans="1:9" x14ac:dyDescent="0.2">
      <c r="A13" s="2">
        <v>16</v>
      </c>
      <c r="B13" s="1">
        <f>baseincome*Meta!H10/incomeindex</f>
        <v>290445.90950000001</v>
      </c>
      <c r="C13" s="1">
        <f>basebenefits*Meta!S10/benefitsindex</f>
        <v>124891.741085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415337.650585</v>
      </c>
      <c r="H13" s="1">
        <f t="shared" si="1"/>
        <v>98409.97581097798</v>
      </c>
    </row>
    <row r="14" spans="1:9" x14ac:dyDescent="0.2">
      <c r="A14" s="2">
        <v>17</v>
      </c>
      <c r="B14" s="1">
        <f>baseincome*Meta!H11/incomeindex</f>
        <v>299093.7475338293</v>
      </c>
      <c r="C14" s="1">
        <f>basebenefits*Meta!S11/benefitsindex</f>
        <v>128045.78364643037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427139.53118025966</v>
      </c>
      <c r="H14" s="1">
        <f t="shared" si="1"/>
        <v>11801.880595259659</v>
      </c>
    </row>
    <row r="15" spans="1:9" x14ac:dyDescent="0.2">
      <c r="A15" s="2">
        <v>18</v>
      </c>
      <c r="B15" s="1">
        <f>baseincome*Meta!H12/incomeindex</f>
        <v>358759.4035018438</v>
      </c>
      <c r="C15" s="1">
        <f>basebenefits*Meta!S12/benefitsindex</f>
        <v>149711.54297599613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508470.94647783996</v>
      </c>
      <c r="H15" s="1">
        <f t="shared" si="1"/>
        <v>81331.415297580301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61846.73000000001</v>
      </c>
      <c r="C2" s="1">
        <f>Meta!O6</f>
        <v>28449.495800000004</v>
      </c>
      <c r="D2" s="38">
        <f>Meta!Y6</f>
        <v>6.25</v>
      </c>
      <c r="E2" s="6">
        <f>Meta!H6</f>
        <v>1.4135789826270682</v>
      </c>
      <c r="F2" s="6">
        <f>Meta!S6</f>
        <v>1.413579058850146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43751.874327574435</v>
      </c>
      <c r="C5" s="1">
        <f>basebenefits*Meta!S2/benefitsindex</f>
        <v>20125.861105456534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63877.735433030968</v>
      </c>
    </row>
    <row r="6" spans="1:9" x14ac:dyDescent="0.2">
      <c r="A6" s="2">
        <v>9</v>
      </c>
      <c r="B6" s="1">
        <f>baseincome*Meta!H3/incomeindex</f>
        <v>46266.354625017142</v>
      </c>
      <c r="C6" s="1">
        <f>basebenefits*Meta!S3/benefitsindex</f>
        <v>21282.522170931974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67548.876795949123</v>
      </c>
      <c r="H6" s="1">
        <f>G6-G5</f>
        <v>3671.1413629181552</v>
      </c>
    </row>
    <row r="7" spans="1:9" x14ac:dyDescent="0.2">
      <c r="A7" s="2">
        <v>10</v>
      </c>
      <c r="B7" s="1">
        <f>baseincome*Meta!H4/incomeindex</f>
        <v>48925.34555802463</v>
      </c>
      <c r="C7" s="1">
        <f>basebenefits*Meta!S4/benefitsindex</f>
        <v>22505.658147139271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71431.003705163894</v>
      </c>
      <c r="H7" s="1">
        <f t="shared" ref="H7:H15" si="1">G7-G6</f>
        <v>3882.1269092147704</v>
      </c>
    </row>
    <row r="8" spans="1:9" x14ac:dyDescent="0.2">
      <c r="A8" s="2">
        <v>11</v>
      </c>
      <c r="B8" s="1">
        <f>baseincome*Meta!H5/incomeindex</f>
        <v>51737.152351264012</v>
      </c>
      <c r="C8" s="1">
        <f>basebenefits*Meta!S5/benefitsindex</f>
        <v>23799.089439112093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75536.241790376109</v>
      </c>
      <c r="H8" s="1">
        <f t="shared" si="1"/>
        <v>4105.2380852122151</v>
      </c>
    </row>
    <row r="9" spans="1:9" x14ac:dyDescent="0.2">
      <c r="A9" s="2">
        <v>12</v>
      </c>
      <c r="B9" s="1">
        <f>baseincome*Meta!H6/incomeindex</f>
        <v>61846.73000000001</v>
      </c>
      <c r="C9" s="1">
        <f>basebenefits*Meta!S6/benefitsindex</f>
        <v>28449.495800000004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90296.225800000015</v>
      </c>
      <c r="H9" s="1">
        <f t="shared" si="1"/>
        <v>14759.984009623906</v>
      </c>
    </row>
    <row r="10" spans="1:9" x14ac:dyDescent="0.2">
      <c r="A10" s="2">
        <v>13</v>
      </c>
      <c r="B10" s="1">
        <f>baseincome*Meta!H7/incomeindex</f>
        <v>64824.403511127064</v>
      </c>
      <c r="C10" s="1">
        <f>basebenefits*Meta!S7/benefitsindex</f>
        <v>29652.382332529323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94476.785843656384</v>
      </c>
      <c r="H10" s="1">
        <f t="shared" si="1"/>
        <v>4180.5600436563691</v>
      </c>
    </row>
    <row r="11" spans="1:9" x14ac:dyDescent="0.2">
      <c r="A11" s="2">
        <v>14</v>
      </c>
      <c r="B11" s="1">
        <f>baseincome*Meta!H8/incomeindex</f>
        <v>67945.440131975003</v>
      </c>
      <c r="C11" s="1">
        <f>basebenefits*Meta!S8/benefitsindex</f>
        <v>30906.128677137989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98851.568809113</v>
      </c>
      <c r="H11" s="1">
        <f t="shared" si="1"/>
        <v>4374.7829654566158</v>
      </c>
    </row>
    <row r="12" spans="1:9" x14ac:dyDescent="0.2">
      <c r="A12" s="2">
        <v>15</v>
      </c>
      <c r="B12" s="1">
        <f>baseincome*Meta!H9/incomeindex</f>
        <v>71216.742224791393</v>
      </c>
      <c r="C12" s="1">
        <f>basebenefits*Meta!S9/benefitsindex</f>
        <v>32212.885261497122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103429.62748628852</v>
      </c>
      <c r="H12" s="1">
        <f t="shared" si="1"/>
        <v>4578.0586771755188</v>
      </c>
    </row>
    <row r="13" spans="1:9" x14ac:dyDescent="0.2">
      <c r="A13" s="2">
        <v>16</v>
      </c>
      <c r="B13" s="1">
        <f>baseincome*Meta!H10/incomeindex</f>
        <v>94189.717288132975</v>
      </c>
      <c r="C13" s="1">
        <f>basebenefits*Meta!S10/benefitsindex</f>
        <v>41338.340034171124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135528.05732230411</v>
      </c>
      <c r="H13" s="1">
        <f t="shared" si="1"/>
        <v>32098.429836015595</v>
      </c>
    </row>
    <row r="14" spans="1:9" x14ac:dyDescent="0.2">
      <c r="A14" s="2">
        <v>17</v>
      </c>
      <c r="B14" s="1">
        <f>baseincome*Meta!H11/incomeindex</f>
        <v>96994.154854364038</v>
      </c>
      <c r="C14" s="1">
        <f>basebenefits*Meta!S11/benefitsindex</f>
        <v>42382.307255333646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139376.46210969769</v>
      </c>
      <c r="H14" s="1">
        <f t="shared" si="1"/>
        <v>3848.4047873935779</v>
      </c>
    </row>
    <row r="15" spans="1:9" x14ac:dyDescent="0.2">
      <c r="A15" s="2">
        <v>18</v>
      </c>
      <c r="B15" s="1">
        <f>baseincome*Meta!H12/incomeindex</f>
        <v>116343.33858744838</v>
      </c>
      <c r="C15" s="1">
        <f>basebenefits*Meta!S12/benefitsindex</f>
        <v>49553.530256016704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165896.86884346508</v>
      </c>
      <c r="H15" s="1">
        <f t="shared" si="1"/>
        <v>26520.406733767391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1.1182457051260462</v>
      </c>
      <c r="F2" s="6">
        <f>Meta!S4</f>
        <v>1.1182457251996798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26016.643629067821</v>
      </c>
      <c r="C5" s="1">
        <f>basebenefits*Meta!S2/benefitsindex</f>
        <v>11967.655854539755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37984.299483607574</v>
      </c>
    </row>
    <row r="6" spans="1:10" x14ac:dyDescent="0.2">
      <c r="A6" s="2">
        <v>9</v>
      </c>
      <c r="B6" s="1">
        <f>baseincome*Meta!H3/incomeindex</f>
        <v>27511.855864344558</v>
      </c>
      <c r="C6" s="1">
        <f>basebenefits*Meta!S3/benefitsindex</f>
        <v>12655.453584009445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40167.309448354004</v>
      </c>
      <c r="H6" s="1">
        <f>G6-G5</f>
        <v>2183.0099647464303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2308.4705516459944</v>
      </c>
    </row>
    <row r="8" spans="1:10" x14ac:dyDescent="0.2">
      <c r="A8" s="2">
        <v>11</v>
      </c>
      <c r="B8" s="1">
        <f>baseincome*Meta!H5/incomeindex</f>
        <v>30765.014660350127</v>
      </c>
      <c r="C8" s="1">
        <f>basebenefits*Meta!S5/benefitsindex</f>
        <v>14151.906870781528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44916.921531131651</v>
      </c>
      <c r="H8" s="1">
        <f t="shared" si="1"/>
        <v>2441.1415311316523</v>
      </c>
    </row>
    <row r="9" spans="1:10" x14ac:dyDescent="0.2">
      <c r="A9" s="2">
        <v>12</v>
      </c>
      <c r="B9" s="1">
        <f>baseincome*Meta!H6/incomeindex</f>
        <v>36776.580632548685</v>
      </c>
      <c r="C9" s="1">
        <f>basebenefits*Meta!S6/benefitsindex</f>
        <v>16917.227699502746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53693.808332051427</v>
      </c>
      <c r="H9" s="1">
        <f t="shared" si="1"/>
        <v>8776.8868009197759</v>
      </c>
    </row>
    <row r="10" spans="1:10" x14ac:dyDescent="0.2">
      <c r="A10" s="2">
        <v>13</v>
      </c>
      <c r="B10" s="1">
        <f>baseincome*Meta!H7/incomeindex</f>
        <v>38547.226388263953</v>
      </c>
      <c r="C10" s="1">
        <f>basebenefits*Meta!S7/benefitsindex</f>
        <v>17632.512972413057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56179.739360677006</v>
      </c>
      <c r="H10" s="1">
        <f t="shared" si="1"/>
        <v>2485.9310286255786</v>
      </c>
    </row>
    <row r="11" spans="1:10" x14ac:dyDescent="0.2">
      <c r="A11" s="2">
        <v>14</v>
      </c>
      <c r="B11" s="1">
        <f>baseincome*Meta!H8/incomeindex</f>
        <v>40403.12167882744</v>
      </c>
      <c r="C11" s="1">
        <f>basebenefits*Meta!S8/benefitsindex</f>
        <v>18378.041558869205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58781.163237696645</v>
      </c>
      <c r="H11" s="1">
        <f t="shared" si="1"/>
        <v>2601.4238770196389</v>
      </c>
    </row>
    <row r="12" spans="1:10" x14ac:dyDescent="0.2">
      <c r="A12" s="2">
        <v>15</v>
      </c>
      <c r="B12" s="1">
        <f>baseincome*Meta!H9/incomeindex</f>
        <v>42348.370929513578</v>
      </c>
      <c r="C12" s="1">
        <f>basebenefits*Meta!S9/benefitsindex</f>
        <v>19155.092190656775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61503.463120170352</v>
      </c>
      <c r="H12" s="1">
        <f t="shared" si="1"/>
        <v>2722.2998824737078</v>
      </c>
    </row>
    <row r="13" spans="1:10" x14ac:dyDescent="0.2">
      <c r="A13" s="2">
        <v>16</v>
      </c>
      <c r="B13" s="1">
        <f>baseincome*Meta!H10/incomeindex</f>
        <v>56009.036089765563</v>
      </c>
      <c r="C13" s="1">
        <f>basebenefits*Meta!S10/benefitsindex</f>
        <v>24581.458876945821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80590.494966711383</v>
      </c>
      <c r="H13" s="1">
        <f t="shared" si="1"/>
        <v>19087.031846541031</v>
      </c>
    </row>
    <row r="14" spans="1:10" x14ac:dyDescent="0.2">
      <c r="A14" s="2">
        <v>17</v>
      </c>
      <c r="B14" s="1">
        <f>baseincome*Meta!H11/incomeindex</f>
        <v>57676.668708069628</v>
      </c>
      <c r="C14" s="1">
        <f>basebenefits*Meta!S11/benefitsindex</f>
        <v>25202.244261522781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82878.912969592406</v>
      </c>
      <c r="H14" s="1">
        <f t="shared" si="1"/>
        <v>2288.4180028810224</v>
      </c>
    </row>
    <row r="15" spans="1:10" x14ac:dyDescent="0.2">
      <c r="A15" s="2">
        <v>18</v>
      </c>
      <c r="B15" s="1">
        <f>baseincome*Meta!H12/incomeindex</f>
        <v>69182.480183207867</v>
      </c>
      <c r="C15" s="1">
        <f>basebenefits*Meta!S12/benefitsindex</f>
        <v>29466.545226268408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98649.025409476279</v>
      </c>
      <c r="H15" s="1">
        <f t="shared" si="1"/>
        <v>15770.112439883873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1224942.4394999999</v>
      </c>
      <c r="C2" s="1">
        <f>Meta!O12</f>
        <v>502226.40019499994</v>
      </c>
      <c r="D2" s="38">
        <f>Meta!Y12</f>
        <v>2.7</v>
      </c>
      <c r="E2" s="6">
        <f>Meta!J12</f>
        <v>1.6004634675810823</v>
      </c>
      <c r="F2" s="6">
        <f>Meta!U12</f>
        <v>1.5512353282888676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765367.32284889976</v>
      </c>
      <c r="C5" s="1">
        <f>basebenefits*Meta!U2/benefitsindex</f>
        <v>323759.00099502923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1089126.323843929</v>
      </c>
    </row>
    <row r="6" spans="1:13" x14ac:dyDescent="0.2">
      <c r="A6" s="2">
        <v>9</v>
      </c>
      <c r="B6" s="1">
        <f>baseincome*Meta!J3/incomeindex</f>
        <v>809354.03389129101</v>
      </c>
      <c r="C6" s="1">
        <f>basebenefits*Meta!U3/benefitsindex</f>
        <v>342365.878439227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1151719.912330518</v>
      </c>
      <c r="J6" s="1">
        <f>I6-I5</f>
        <v>62593.588486589026</v>
      </c>
    </row>
    <row r="7" spans="1:13" x14ac:dyDescent="0.2">
      <c r="A7" s="2">
        <v>10</v>
      </c>
      <c r="B7" s="1">
        <f>baseincome*Meta!J4/incomeindex</f>
        <v>855868.72161960218</v>
      </c>
      <c r="C7" s="1">
        <f>basebenefits*Meta!U4/benefitsindex</f>
        <v>362042.11885761027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1217910.8404772123</v>
      </c>
      <c r="J7" s="1">
        <f t="shared" ref="J7:J15" si="1">I7-I6</f>
        <v>66190.928146694321</v>
      </c>
    </row>
    <row r="8" spans="1:13" x14ac:dyDescent="0.2">
      <c r="A8" s="2">
        <v>11</v>
      </c>
      <c r="B8" s="1">
        <f>baseincome*Meta!J5/incomeindex</f>
        <v>905056.67232537665</v>
      </c>
      <c r="C8" s="1">
        <f>basebenefits*Meta!U5/benefitsindex</f>
        <v>382849.18001889874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1287905.8523442755</v>
      </c>
      <c r="J8" s="1">
        <f t="shared" si="1"/>
        <v>69995.01186706312</v>
      </c>
    </row>
    <row r="9" spans="1:13" x14ac:dyDescent="0.2">
      <c r="A9" s="2">
        <v>12</v>
      </c>
      <c r="B9" s="1">
        <f>baseincome*Meta!J6/incomeindex</f>
        <v>957071.52210283966</v>
      </c>
      <c r="C9" s="1">
        <f>basebenefits*Meta!U6/benefitsindex</f>
        <v>404852.05175475706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1361923.5738575966</v>
      </c>
      <c r="J9" s="1">
        <f t="shared" si="1"/>
        <v>74017.721513321158</v>
      </c>
    </row>
    <row r="10" spans="1:13" x14ac:dyDescent="0.2">
      <c r="A10" s="2">
        <v>13</v>
      </c>
      <c r="B10" s="1">
        <f>baseincome*Meta!J7/incomeindex</f>
        <v>1003150.7007371777</v>
      </c>
      <c r="C10" s="1">
        <f>basebenefits*Meta!U7/benefitsindex</f>
        <v>421969.79205308104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1425120.4927902587</v>
      </c>
      <c r="J10" s="1">
        <f t="shared" si="1"/>
        <v>63196.918932662113</v>
      </c>
    </row>
    <row r="11" spans="1:13" x14ac:dyDescent="0.2">
      <c r="A11" s="2">
        <v>14</v>
      </c>
      <c r="B11" s="1">
        <f>baseincome*Meta!J8/incomeindex</f>
        <v>1051448.4081382584</v>
      </c>
      <c r="C11" s="1">
        <f>basebenefits*Meta!U8/benefitsindex</f>
        <v>439811.29559195385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1491259.7037302123</v>
      </c>
      <c r="J11" s="1">
        <f t="shared" si="1"/>
        <v>66139.210939953569</v>
      </c>
    </row>
    <row r="12" spans="1:13" x14ac:dyDescent="0.2">
      <c r="A12" s="2">
        <v>15</v>
      </c>
      <c r="B12" s="1">
        <f>baseincome*Meta!J9/incomeindex</f>
        <v>1102071.4576225239</v>
      </c>
      <c r="C12" s="1">
        <f>basebenefits*Meta!U9/benefitsindex</f>
        <v>458407.16414586443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1560478.6217683884</v>
      </c>
      <c r="J12" s="1">
        <f t="shared" si="1"/>
        <v>69218.91803817614</v>
      </c>
    </row>
    <row r="13" spans="1:13" x14ac:dyDescent="0.2">
      <c r="A13" s="2">
        <v>16</v>
      </c>
      <c r="B13" s="1">
        <f>baseincome*Meta!J10/incomeindex</f>
        <v>1155131.805141815</v>
      </c>
      <c r="C13" s="1">
        <f>basebenefits*Meta!U10/benefitsindex</f>
        <v>477789.29337734339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1632921.0985191583</v>
      </c>
      <c r="J13" s="1">
        <f t="shared" si="1"/>
        <v>72442.476750769885</v>
      </c>
    </row>
    <row r="14" spans="1:13" x14ac:dyDescent="0.2">
      <c r="A14" s="2">
        <v>17</v>
      </c>
      <c r="B14" s="1">
        <f>baseincome*Meta!J11/incomeindex</f>
        <v>1189525.103280487</v>
      </c>
      <c r="C14" s="1">
        <f>basebenefits*Meta!U11/benefitsindex</f>
        <v>489855.48569411359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1679380.5889746007</v>
      </c>
      <c r="J14" s="1">
        <f t="shared" si="1"/>
        <v>46459.490455442341</v>
      </c>
    </row>
    <row r="15" spans="1:13" x14ac:dyDescent="0.2">
      <c r="A15" s="2">
        <v>18</v>
      </c>
      <c r="B15" s="1">
        <f>baseincome*Meta!J12/incomeindex</f>
        <v>1224942.4394999999</v>
      </c>
      <c r="C15" s="1">
        <f>basebenefits*Meta!U12/benefitsindex</f>
        <v>502226.40019499994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1727168.8396949999</v>
      </c>
      <c r="J15" s="1">
        <f t="shared" si="1"/>
        <v>47788.250720399199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290445.90950000001</v>
      </c>
      <c r="C2" s="1">
        <f>Meta!O10</f>
        <v>124891.741085</v>
      </c>
      <c r="D2" s="38">
        <f>Meta!Y10</f>
        <v>3.4</v>
      </c>
      <c r="E2" s="6">
        <f>Meta!J10</f>
        <v>1.5092515327700542</v>
      </c>
      <c r="F2" s="6">
        <f>Meta!U10</f>
        <v>1.4757560157676637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192443.67369759805</v>
      </c>
      <c r="C5" s="1">
        <f>basebenefits*Meta!U2/benefitsindex</f>
        <v>84628.989989265538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277072.66368686361</v>
      </c>
    </row>
    <row r="6" spans="1:13" x14ac:dyDescent="0.2">
      <c r="A6" s="2">
        <v>9</v>
      </c>
      <c r="B6" s="1">
        <f>baseincome*Meta!J3/incomeindex</f>
        <v>203503.67588761009</v>
      </c>
      <c r="C6" s="1">
        <f>basebenefits*Meta!U3/benefitsindex</f>
        <v>89492.735059261831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292996.41094687191</v>
      </c>
      <c r="J6" s="1">
        <f>I6-I5</f>
        <v>15923.747260008298</v>
      </c>
    </row>
    <row r="7" spans="1:13" x14ac:dyDescent="0.2">
      <c r="A7" s="2">
        <v>10</v>
      </c>
      <c r="B7" s="1">
        <f>baseincome*Meta!J4/incomeindex</f>
        <v>215199.31159101729</v>
      </c>
      <c r="C7" s="1">
        <f>basebenefits*Meta!U4/benefitsindex</f>
        <v>94636.006283462688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309835.31787447998</v>
      </c>
      <c r="J7" s="1">
        <f t="shared" ref="J7:J15" si="1">I7-I6</f>
        <v>16838.90692760807</v>
      </c>
    </row>
    <row r="8" spans="1:13" x14ac:dyDescent="0.2">
      <c r="A8" s="2">
        <v>11</v>
      </c>
      <c r="B8" s="1">
        <f>baseincome*Meta!J5/incomeindex</f>
        <v>227567.11153868289</v>
      </c>
      <c r="C8" s="1">
        <f>basebenefits*Meta!U5/benefitsindex</f>
        <v>100074.86841644706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327641.97995512997</v>
      </c>
      <c r="J8" s="1">
        <f t="shared" si="1"/>
        <v>17806.662080649985</v>
      </c>
    </row>
    <row r="9" spans="1:13" x14ac:dyDescent="0.2">
      <c r="A9" s="2">
        <v>12</v>
      </c>
      <c r="B9" s="1">
        <f>baseincome*Meta!J6/incomeindex</f>
        <v>240645.70593273683</v>
      </c>
      <c r="C9" s="1">
        <f>basebenefits*Meta!U6/benefitsindex</f>
        <v>105826.30947645215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346472.01540918899</v>
      </c>
      <c r="J9" s="1">
        <f t="shared" si="1"/>
        <v>18830.03545405902</v>
      </c>
    </row>
    <row r="10" spans="1:13" x14ac:dyDescent="0.2">
      <c r="A10" s="2">
        <v>13</v>
      </c>
      <c r="B10" s="1">
        <f>baseincome*Meta!J7/incomeindex</f>
        <v>252231.83739227205</v>
      </c>
      <c r="C10" s="1">
        <f>basebenefits*Meta!U7/benefitsindex</f>
        <v>110300.80151495444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362532.6389072265</v>
      </c>
      <c r="J10" s="1">
        <f t="shared" si="1"/>
        <v>16060.623498037516</v>
      </c>
    </row>
    <row r="11" spans="1:13" x14ac:dyDescent="0.2">
      <c r="A11" s="2">
        <v>14</v>
      </c>
      <c r="B11" s="1">
        <f>baseincome*Meta!J8/incomeindex</f>
        <v>264375.7948960216</v>
      </c>
      <c r="C11" s="1">
        <f>basebenefits*Meta!U8/benefitsindex</f>
        <v>114964.48165896346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379340.27655498509</v>
      </c>
      <c r="J11" s="1">
        <f t="shared" si="1"/>
        <v>16807.637647758587</v>
      </c>
    </row>
    <row r="12" spans="1:13" x14ac:dyDescent="0.2">
      <c r="A12" s="2">
        <v>15</v>
      </c>
      <c r="B12" s="1">
        <f>baseincome*Meta!J9/incomeindex</f>
        <v>277104.43554436381</v>
      </c>
      <c r="C12" s="1">
        <f>basebenefits*Meta!U9/benefitsindex</f>
        <v>119825.3490598817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396929.78460424551</v>
      </c>
      <c r="J12" s="1">
        <f t="shared" si="1"/>
        <v>17589.508049260417</v>
      </c>
    </row>
    <row r="13" spans="1:13" x14ac:dyDescent="0.2">
      <c r="A13" s="2">
        <v>16</v>
      </c>
      <c r="B13" s="1">
        <f>baseincome*Meta!J10/incomeindex</f>
        <v>290445.90950000001</v>
      </c>
      <c r="C13" s="1">
        <f>basebenefits*Meta!U10/benefitsindex</f>
        <v>124891.74108499999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415337.650585</v>
      </c>
      <c r="J13" s="1">
        <f t="shared" si="1"/>
        <v>18407.86598075449</v>
      </c>
    </row>
    <row r="14" spans="1:13" x14ac:dyDescent="0.2">
      <c r="A14" s="2">
        <v>17</v>
      </c>
      <c r="B14" s="1">
        <f>baseincome*Meta!J11/incomeindex</f>
        <v>299093.7475338293</v>
      </c>
      <c r="C14" s="1">
        <f>basebenefits*Meta!U11/benefitsindex</f>
        <v>128045.78364643037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427139.53118025966</v>
      </c>
      <c r="J14" s="1">
        <f t="shared" si="1"/>
        <v>11801.880595259659</v>
      </c>
    </row>
    <row r="15" spans="1:13" x14ac:dyDescent="0.2">
      <c r="A15" s="2">
        <v>18</v>
      </c>
      <c r="B15" s="1">
        <f>baseincome*Meta!J12/incomeindex</f>
        <v>307999.06932010007</v>
      </c>
      <c r="C15" s="1">
        <f>basebenefits*Meta!U12/benefitsindex</f>
        <v>131279.4790687536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439278.54838885367</v>
      </c>
      <c r="J15" s="1">
        <f t="shared" si="1"/>
        <v>12139.017208594014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61846.73000000001</v>
      </c>
      <c r="C2" s="1">
        <f>Meta!O6</f>
        <v>28449.495800000004</v>
      </c>
      <c r="D2" s="38">
        <f>Meta!Y6</f>
        <v>6.25</v>
      </c>
      <c r="E2" s="6">
        <f>Meta!J6</f>
        <v>1.2504734570328482</v>
      </c>
      <c r="F2" s="6">
        <f>Meta!U6</f>
        <v>1.2504735019273576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49458.650763168807</v>
      </c>
      <c r="C5" s="1">
        <f>basebenefits*Meta!U2/benefitsindex</f>
        <v>22750.978534251812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72209.629297420615</v>
      </c>
    </row>
    <row r="6" spans="1:13" x14ac:dyDescent="0.2">
      <c r="A6" s="2">
        <v>9</v>
      </c>
      <c r="B6" s="1">
        <f>baseincome*Meta!J3/incomeindex</f>
        <v>52301.107338879636</v>
      </c>
      <c r="C6" s="1">
        <f>basebenefits*Meta!U3/benefitsindex</f>
        <v>24058.508728073037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76359.616066952673</v>
      </c>
      <c r="J6" s="1">
        <f>I6-I5</f>
        <v>4149.9867695320572</v>
      </c>
    </row>
    <row r="7" spans="1:13" x14ac:dyDescent="0.2">
      <c r="A7" s="2">
        <v>10</v>
      </c>
      <c r="B7" s="1">
        <f>baseincome*Meta!J4/incomeindex</f>
        <v>55306.923797242562</v>
      </c>
      <c r="C7" s="1">
        <f>basebenefits*Meta!U4/benefitsindex</f>
        <v>25441.184490036765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80748.108287279319</v>
      </c>
      <c r="J7" s="1">
        <f t="shared" ref="J7:J15" si="1">I7-I6</f>
        <v>4388.4922203266469</v>
      </c>
    </row>
    <row r="8" spans="1:13" x14ac:dyDescent="0.2">
      <c r="A8" s="2">
        <v>11</v>
      </c>
      <c r="B8" s="1">
        <f>baseincome*Meta!J5/incomeindex</f>
        <v>58485.488655038491</v>
      </c>
      <c r="C8" s="1">
        <f>basebenefits*Meta!U5/benefitsindex</f>
        <v>26903.324539846861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85388.813194885355</v>
      </c>
      <c r="J8" s="1">
        <f t="shared" si="1"/>
        <v>4640.7049076060357</v>
      </c>
    </row>
    <row r="9" spans="1:13" x14ac:dyDescent="0.2">
      <c r="A9" s="2">
        <v>12</v>
      </c>
      <c r="B9" s="1">
        <f>baseincome*Meta!J6/incomeindex</f>
        <v>61846.73</v>
      </c>
      <c r="C9" s="1">
        <f>basebenefits*Meta!U6/benefitsindex</f>
        <v>28449.495800000004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90296.225800000015</v>
      </c>
      <c r="J9" s="1">
        <f t="shared" si="1"/>
        <v>4907.4126051146595</v>
      </c>
    </row>
    <row r="10" spans="1:13" x14ac:dyDescent="0.2">
      <c r="A10" s="2">
        <v>13</v>
      </c>
      <c r="B10" s="1">
        <f>baseincome*Meta!J7/incomeindex</f>
        <v>64824.403511127057</v>
      </c>
      <c r="C10" s="1">
        <f>basebenefits*Meta!U7/benefitsindex</f>
        <v>29652.38233252932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94476.785843656369</v>
      </c>
      <c r="J10" s="1">
        <f t="shared" si="1"/>
        <v>4180.5600436563545</v>
      </c>
    </row>
    <row r="11" spans="1:13" x14ac:dyDescent="0.2">
      <c r="A11" s="2">
        <v>14</v>
      </c>
      <c r="B11" s="1">
        <f>baseincome*Meta!J8/incomeindex</f>
        <v>67945.440131975003</v>
      </c>
      <c r="C11" s="1">
        <f>basebenefits*Meta!U8/benefitsindex</f>
        <v>30906.128677137996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98851.568809113</v>
      </c>
      <c r="J11" s="1">
        <f t="shared" si="1"/>
        <v>4374.7829654566303</v>
      </c>
    </row>
    <row r="12" spans="1:13" x14ac:dyDescent="0.2">
      <c r="A12" s="2">
        <v>15</v>
      </c>
      <c r="B12" s="1">
        <f>baseincome*Meta!J9/incomeindex</f>
        <v>71216.742224791407</v>
      </c>
      <c r="C12" s="1">
        <f>basebenefits*Meta!U9/benefitsindex</f>
        <v>32212.885261497122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103429.62748628853</v>
      </c>
      <c r="J12" s="1">
        <f t="shared" si="1"/>
        <v>4578.0586771755334</v>
      </c>
    </row>
    <row r="13" spans="1:13" x14ac:dyDescent="0.2">
      <c r="A13" s="2">
        <v>16</v>
      </c>
      <c r="B13" s="1">
        <f>baseincome*Meta!J10/incomeindex</f>
        <v>74645.544473051326</v>
      </c>
      <c r="C13" s="1">
        <f>basebenefits*Meta!U10/benefitsindex</f>
        <v>33574.893436523096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108220.43790957442</v>
      </c>
      <c r="J13" s="1">
        <f t="shared" si="1"/>
        <v>4790.8104232858896</v>
      </c>
    </row>
    <row r="14" spans="1:13" x14ac:dyDescent="0.2">
      <c r="A14" s="2">
        <v>17</v>
      </c>
      <c r="B14" s="1">
        <f>baseincome*Meta!J11/incomeindex</f>
        <v>76868.067006287238</v>
      </c>
      <c r="C14" s="1">
        <f>basebenefits*Meta!U11/benefitsindex</f>
        <v>34422.800928037774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111290.86793432501</v>
      </c>
      <c r="J14" s="1">
        <f t="shared" si="1"/>
        <v>3070.4300247505889</v>
      </c>
    </row>
    <row r="15" spans="1:13" x14ac:dyDescent="0.2">
      <c r="A15" s="2">
        <v>18</v>
      </c>
      <c r="B15" s="1">
        <f>baseincome*Meta!J12/incomeindex</f>
        <v>79156.76370230288</v>
      </c>
      <c r="C15" s="1">
        <f>basebenefits*Meta!U12/benefitsindex</f>
        <v>35292.121655473085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114448.88535777596</v>
      </c>
      <c r="J15" s="1">
        <f t="shared" si="1"/>
        <v>3158.0174234509468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2017-09-08T19:12:03Z</dcterms:modified>
</cp:coreProperties>
</file>