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480" yWindow="45" windowWidth="15180" windowHeight="11760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62913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M36" i="61" s="1"/>
  <c r="Q2" i="61"/>
  <c r="P2" i="61"/>
  <c r="O2" i="61"/>
  <c r="N2" i="61"/>
  <c r="K2" i="61"/>
  <c r="J2" i="61"/>
  <c r="H2" i="61"/>
  <c r="F2" i="61"/>
  <c r="E2" i="61"/>
  <c r="D2" i="61"/>
  <c r="C2" i="61"/>
  <c r="B2" i="61"/>
  <c r="B49" i="61" s="1"/>
  <c r="R13" i="60"/>
  <c r="N57" i="60"/>
  <c r="N58" i="60"/>
  <c r="N59" i="60"/>
  <c r="S59" i="60" s="1"/>
  <c r="N60" i="60"/>
  <c r="N61" i="60"/>
  <c r="N62" i="60"/>
  <c r="N63" i="60"/>
  <c r="N64" i="60"/>
  <c r="N65" i="60"/>
  <c r="N66" i="60"/>
  <c r="N67" i="60"/>
  <c r="N68" i="60"/>
  <c r="N69" i="60"/>
  <c r="R2" i="60"/>
  <c r="Q2" i="60"/>
  <c r="S69" i="60" s="1"/>
  <c r="P2" i="60"/>
  <c r="O2" i="60"/>
  <c r="N2" i="60"/>
  <c r="K2" i="60"/>
  <c r="J2" i="60"/>
  <c r="H2" i="60"/>
  <c r="F2" i="60"/>
  <c r="E2" i="60"/>
  <c r="D2" i="60"/>
  <c r="C2" i="60"/>
  <c r="B2" i="60"/>
  <c r="B2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68" i="59"/>
  <c r="O68" i="60" s="1"/>
  <c r="S68" i="60" s="1"/>
  <c r="Q2" i="59"/>
  <c r="P2" i="59"/>
  <c r="O2" i="59"/>
  <c r="N2" i="59"/>
  <c r="K2" i="59"/>
  <c r="J2" i="59"/>
  <c r="H2" i="59"/>
  <c r="F2" i="59"/>
  <c r="E2" i="59"/>
  <c r="D2" i="59"/>
  <c r="C2" i="59"/>
  <c r="B2" i="59"/>
  <c r="B46" i="59" s="1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Q2" i="58"/>
  <c r="P2" i="58"/>
  <c r="O2" i="58"/>
  <c r="N2" i="58"/>
  <c r="K2" i="58"/>
  <c r="J2" i="58"/>
  <c r="H2" i="58"/>
  <c r="F2" i="58"/>
  <c r="E2" i="58"/>
  <c r="D2" i="58"/>
  <c r="C2" i="58"/>
  <c r="B2" i="58"/>
  <c r="B50" i="58" s="1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8" i="57" s="1"/>
  <c r="Q2" i="57"/>
  <c r="P2" i="57"/>
  <c r="O2" i="57"/>
  <c r="N2" i="57"/>
  <c r="K2" i="57"/>
  <c r="J2" i="57"/>
  <c r="H2" i="57"/>
  <c r="F2" i="57"/>
  <c r="E2" i="57"/>
  <c r="D2" i="57"/>
  <c r="C2" i="57"/>
  <c r="B2" i="57"/>
  <c r="B50" i="57" s="1"/>
  <c r="R9" i="56"/>
  <c r="N57" i="56"/>
  <c r="N58" i="56"/>
  <c r="N59" i="56"/>
  <c r="N60" i="56"/>
  <c r="N61" i="56"/>
  <c r="N62" i="56"/>
  <c r="N63" i="56"/>
  <c r="N64" i="56"/>
  <c r="N65" i="56"/>
  <c r="S65" i="56" s="1"/>
  <c r="N66" i="56"/>
  <c r="N67" i="56"/>
  <c r="N68" i="56"/>
  <c r="N69" i="56"/>
  <c r="R2" i="56"/>
  <c r="Q2" i="56"/>
  <c r="P2" i="56"/>
  <c r="O2" i="56"/>
  <c r="N2" i="56"/>
  <c r="K2" i="56"/>
  <c r="J2" i="56"/>
  <c r="H2" i="56"/>
  <c r="S63" i="56" s="1"/>
  <c r="F2" i="56"/>
  <c r="E2" i="56"/>
  <c r="D2" i="56"/>
  <c r="C2" i="56"/>
  <c r="B2" i="56"/>
  <c r="B56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C2" i="55"/>
  <c r="B2" i="55"/>
  <c r="B36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30" i="54" s="1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S62" i="53" s="1"/>
  <c r="N63" i="53"/>
  <c r="N64" i="53"/>
  <c r="N65" i="53"/>
  <c r="N66" i="53"/>
  <c r="N67" i="53"/>
  <c r="N68" i="53"/>
  <c r="N69" i="53"/>
  <c r="R2" i="53"/>
  <c r="M16" i="53" s="1"/>
  <c r="Q2" i="53"/>
  <c r="P2" i="53"/>
  <c r="O2" i="53"/>
  <c r="N2" i="53"/>
  <c r="K2" i="53"/>
  <c r="J2" i="53"/>
  <c r="H2" i="53"/>
  <c r="F2" i="53"/>
  <c r="E2" i="53"/>
  <c r="D2" i="53"/>
  <c r="C2" i="53"/>
  <c r="B2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9" i="52" s="1"/>
  <c r="P2" i="52"/>
  <c r="O2" i="52"/>
  <c r="N2" i="52"/>
  <c r="H2" i="52"/>
  <c r="F2" i="52"/>
  <c r="E2" i="52"/>
  <c r="D2" i="52"/>
  <c r="C2" i="52"/>
  <c r="B2" i="52"/>
  <c r="B10" i="52" s="1"/>
  <c r="K2" i="52"/>
  <c r="R2" i="1"/>
  <c r="S2" i="4"/>
  <c r="F2" i="1"/>
  <c r="E2" i="1"/>
  <c r="Q2" i="1"/>
  <c r="P2" i="1"/>
  <c r="O2" i="1"/>
  <c r="N2" i="1"/>
  <c r="D2" i="1"/>
  <c r="C2" i="1"/>
  <c r="B7" i="50"/>
  <c r="K7" i="50" s="1"/>
  <c r="B3" i="50"/>
  <c r="K3" i="50" s="1"/>
  <c r="B4" i="50"/>
  <c r="B5" i="50"/>
  <c r="B6" i="50"/>
  <c r="B8" i="50"/>
  <c r="B9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54" i="1"/>
  <c r="K2" i="1"/>
  <c r="H2" i="1"/>
  <c r="M34" i="59"/>
  <c r="M14" i="59"/>
  <c r="M22" i="59"/>
  <c r="M26" i="59"/>
  <c r="M30" i="59"/>
  <c r="B51" i="59"/>
  <c r="M66" i="59"/>
  <c r="M62" i="59"/>
  <c r="M58" i="59"/>
  <c r="M67" i="59"/>
  <c r="M63" i="59"/>
  <c r="M59" i="59"/>
  <c r="M56" i="59"/>
  <c r="O56" i="60" s="1"/>
  <c r="M55" i="59"/>
  <c r="M54" i="59"/>
  <c r="M53" i="59"/>
  <c r="M52" i="59"/>
  <c r="O52" i="60" s="1"/>
  <c r="M51" i="59"/>
  <c r="M50" i="59"/>
  <c r="M49" i="59"/>
  <c r="M48" i="59"/>
  <c r="O48" i="60" s="1"/>
  <c r="M47" i="59"/>
  <c r="M46" i="59"/>
  <c r="M45" i="59"/>
  <c r="M44" i="59"/>
  <c r="O44" i="60" s="1"/>
  <c r="M43" i="59"/>
  <c r="M42" i="59"/>
  <c r="M41" i="59"/>
  <c r="M40" i="59"/>
  <c r="O40" i="59" s="1"/>
  <c r="M39" i="59"/>
  <c r="M69" i="59"/>
  <c r="M65" i="59"/>
  <c r="M61" i="59"/>
  <c r="O61" i="60" s="1"/>
  <c r="S61" i="60" s="1"/>
  <c r="M57" i="59"/>
  <c r="M20" i="59"/>
  <c r="M24" i="59"/>
  <c r="M28" i="59"/>
  <c r="O28" i="59" s="1"/>
  <c r="M33" i="59"/>
  <c r="M35" i="59"/>
  <c r="M37" i="59"/>
  <c r="M64" i="59"/>
  <c r="O64" i="60" s="1"/>
  <c r="S64" i="60" s="1"/>
  <c r="M37" i="58"/>
  <c r="M53" i="57"/>
  <c r="M17" i="56"/>
  <c r="B31" i="56"/>
  <c r="B20" i="54"/>
  <c r="M33" i="53"/>
  <c r="B51" i="53"/>
  <c r="B45" i="53"/>
  <c r="B41" i="53"/>
  <c r="B35" i="53"/>
  <c r="B29" i="53"/>
  <c r="B25" i="53"/>
  <c r="B19" i="53"/>
  <c r="B32" i="52"/>
  <c r="B54" i="52"/>
  <c r="B30" i="52"/>
  <c r="B37" i="52"/>
  <c r="B39" i="52"/>
  <c r="B52" i="52"/>
  <c r="B21" i="52"/>
  <c r="B27" i="52"/>
  <c r="B18" i="52"/>
  <c r="M17" i="53"/>
  <c r="O17" i="53" s="1"/>
  <c r="M53" i="53"/>
  <c r="M35" i="53"/>
  <c r="M14" i="53"/>
  <c r="O14" i="53" s="1"/>
  <c r="M43" i="53"/>
  <c r="M53" i="55"/>
  <c r="M62" i="1"/>
  <c r="M30" i="1"/>
  <c r="M14" i="1"/>
  <c r="M61" i="1"/>
  <c r="M29" i="1"/>
  <c r="M13" i="1"/>
  <c r="O13" i="52" s="1"/>
  <c r="M68" i="1"/>
  <c r="M36" i="1"/>
  <c r="M20" i="1"/>
  <c r="M61" i="56"/>
  <c r="B29" i="60"/>
  <c r="M12" i="53"/>
  <c r="M67" i="53"/>
  <c r="B24" i="53"/>
  <c r="B36" i="53"/>
  <c r="B44" i="53"/>
  <c r="B56" i="53"/>
  <c r="M69" i="53"/>
  <c r="O69" i="53" s="1"/>
  <c r="S69" i="53" s="1"/>
  <c r="B17" i="55"/>
  <c r="M59" i="53"/>
  <c r="M62" i="53"/>
  <c r="M44" i="52"/>
  <c r="B22" i="53"/>
  <c r="B34" i="53"/>
  <c r="B46" i="53"/>
  <c r="B54" i="53"/>
  <c r="B48" i="60"/>
  <c r="B7" i="53"/>
  <c r="M13" i="59"/>
  <c r="B9" i="53"/>
  <c r="M21" i="59"/>
  <c r="O21" i="60" s="1"/>
  <c r="M41" i="55"/>
  <c r="M46" i="55"/>
  <c r="M31" i="55"/>
  <c r="M8" i="55"/>
  <c r="M18" i="56"/>
  <c r="B46" i="58"/>
  <c r="B35" i="58"/>
  <c r="B26" i="58"/>
  <c r="M23" i="58"/>
  <c r="M63" i="58"/>
  <c r="O63" i="59" s="1"/>
  <c r="B45" i="55"/>
  <c r="B13" i="55"/>
  <c r="B41" i="55"/>
  <c r="B28" i="55"/>
  <c r="B53" i="55"/>
  <c r="B20" i="55"/>
  <c r="B24" i="55"/>
  <c r="M10" i="55"/>
  <c r="M21" i="55"/>
  <c r="M58" i="55"/>
  <c r="O58" i="56" s="1"/>
  <c r="B27" i="54"/>
  <c r="B49" i="55"/>
  <c r="B56" i="54"/>
  <c r="B34" i="54"/>
  <c r="B18" i="54"/>
  <c r="B10" i="54"/>
  <c r="B52" i="54"/>
  <c r="B42" i="54"/>
  <c r="B30" i="54"/>
  <c r="B8" i="54"/>
  <c r="B29" i="54"/>
  <c r="B48" i="54"/>
  <c r="B22" i="54"/>
  <c r="B14" i="54"/>
  <c r="B35" i="54"/>
  <c r="M49" i="54"/>
  <c r="M16" i="54"/>
  <c r="M69" i="54"/>
  <c r="M28" i="55"/>
  <c r="M49" i="55"/>
  <c r="M54" i="55"/>
  <c r="M39" i="55"/>
  <c r="B12" i="54"/>
  <c r="M36" i="55"/>
  <c r="B11" i="1"/>
  <c r="B51" i="1"/>
  <c r="B8" i="1"/>
  <c r="Q5" i="50"/>
  <c r="Q6" i="50"/>
  <c r="M68" i="52"/>
  <c r="M62" i="52"/>
  <c r="M61" i="52"/>
  <c r="M22" i="52"/>
  <c r="B18" i="56"/>
  <c r="B14" i="56"/>
  <c r="B52" i="56"/>
  <c r="B35" i="56"/>
  <c r="B40" i="56"/>
  <c r="B48" i="56"/>
  <c r="B39" i="56"/>
  <c r="B44" i="56"/>
  <c r="M63" i="56"/>
  <c r="M43" i="56"/>
  <c r="M30" i="56"/>
  <c r="M59" i="56"/>
  <c r="M42" i="56"/>
  <c r="M60" i="56"/>
  <c r="M65" i="56"/>
  <c r="M47" i="56"/>
  <c r="M34" i="56"/>
  <c r="M28" i="56"/>
  <c r="B8" i="53"/>
  <c r="M23" i="59"/>
  <c r="M29" i="59"/>
  <c r="B49" i="57"/>
  <c r="B16" i="60"/>
  <c r="B20" i="60"/>
  <c r="B43" i="60"/>
  <c r="B39" i="60"/>
  <c r="B35" i="60"/>
  <c r="B31" i="60"/>
  <c r="B27" i="60"/>
  <c r="B55" i="60"/>
  <c r="B47" i="60"/>
  <c r="B52" i="60"/>
  <c r="B44" i="60"/>
  <c r="B17" i="60"/>
  <c r="B21" i="60"/>
  <c r="B42" i="60"/>
  <c r="B38" i="60"/>
  <c r="B34" i="60"/>
  <c r="B30" i="60"/>
  <c r="B26" i="60"/>
  <c r="B53" i="60"/>
  <c r="B45" i="60"/>
  <c r="B50" i="60"/>
  <c r="B19" i="60"/>
  <c r="B40" i="60"/>
  <c r="B32" i="60"/>
  <c r="B24" i="60"/>
  <c r="B54" i="60"/>
  <c r="B15" i="60"/>
  <c r="B23" i="60"/>
  <c r="B36" i="60"/>
  <c r="B28" i="60"/>
  <c r="B49" i="60"/>
  <c r="B46" i="60"/>
  <c r="B18" i="60"/>
  <c r="B33" i="60"/>
  <c r="B56" i="60"/>
  <c r="B41" i="60"/>
  <c r="B25" i="60"/>
  <c r="B14" i="60"/>
  <c r="B37" i="60"/>
  <c r="B51" i="60"/>
  <c r="B14" i="1"/>
  <c r="B44" i="57"/>
  <c r="B25" i="57"/>
  <c r="B56" i="57"/>
  <c r="B42" i="57"/>
  <c r="B24" i="57"/>
  <c r="B22" i="57"/>
  <c r="B41" i="57"/>
  <c r="B31" i="57"/>
  <c r="B17" i="1"/>
  <c r="B56" i="1"/>
  <c r="B50" i="1"/>
  <c r="B52" i="1"/>
  <c r="B23" i="1"/>
  <c r="B35" i="1"/>
  <c r="B24" i="1"/>
  <c r="B30" i="1"/>
  <c r="B38" i="1"/>
  <c r="B13" i="1"/>
  <c r="B49" i="1"/>
  <c r="B55" i="1"/>
  <c r="B6" i="1"/>
  <c r="B10" i="1"/>
  <c r="B44" i="1"/>
  <c r="B39" i="1"/>
  <c r="B26" i="1"/>
  <c r="B9" i="1"/>
  <c r="B31" i="1"/>
  <c r="B20" i="1"/>
  <c r="B45" i="1"/>
  <c r="M27" i="1"/>
  <c r="M45" i="52"/>
  <c r="M8" i="52"/>
  <c r="M56" i="52"/>
  <c r="M40" i="52"/>
  <c r="M65" i="52"/>
  <c r="M51" i="52"/>
  <c r="M35" i="52"/>
  <c r="M59" i="52"/>
  <c r="M26" i="52"/>
  <c r="M14" i="52"/>
  <c r="O14" i="52" s="1"/>
  <c r="M46" i="52"/>
  <c r="M19" i="52"/>
  <c r="M42" i="52"/>
  <c r="M6" i="52"/>
  <c r="M20" i="52"/>
  <c r="M64" i="52"/>
  <c r="M48" i="52"/>
  <c r="M32" i="52"/>
  <c r="M57" i="52"/>
  <c r="M43" i="52"/>
  <c r="M27" i="52"/>
  <c r="M41" i="52"/>
  <c r="M58" i="52"/>
  <c r="M30" i="52"/>
  <c r="M11" i="52"/>
  <c r="M13" i="52"/>
  <c r="M37" i="52"/>
  <c r="M7" i="52"/>
  <c r="M50" i="52"/>
  <c r="B54" i="54"/>
  <c r="B50" i="54"/>
  <c r="B53" i="54"/>
  <c r="B49" i="54"/>
  <c r="B51" i="54"/>
  <c r="B45" i="54"/>
  <c r="B41" i="54"/>
  <c r="B38" i="54"/>
  <c r="B23" i="54"/>
  <c r="B19" i="54"/>
  <c r="B15" i="54"/>
  <c r="B11" i="54"/>
  <c r="B39" i="54"/>
  <c r="B26" i="54"/>
  <c r="B36" i="54"/>
  <c r="B55" i="54"/>
  <c r="B47" i="54"/>
  <c r="B43" i="54"/>
  <c r="B37" i="54"/>
  <c r="B32" i="54"/>
  <c r="B21" i="54"/>
  <c r="B17" i="54"/>
  <c r="B13" i="54"/>
  <c r="B9" i="54"/>
  <c r="B28" i="54"/>
  <c r="B24" i="54"/>
  <c r="M48" i="54"/>
  <c r="M57" i="54"/>
  <c r="M27" i="54"/>
  <c r="M11" i="54"/>
  <c r="M54" i="54"/>
  <c r="M65" i="54"/>
  <c r="M58" i="54"/>
  <c r="M13" i="54"/>
  <c r="B55" i="55"/>
  <c r="B51" i="55"/>
  <c r="B47" i="55"/>
  <c r="B43" i="55"/>
  <c r="B22" i="55"/>
  <c r="B38" i="55"/>
  <c r="B34" i="55"/>
  <c r="B30" i="55"/>
  <c r="B26" i="55"/>
  <c r="B19" i="55"/>
  <c r="B15" i="55"/>
  <c r="B11" i="55"/>
  <c r="B54" i="55"/>
  <c r="B50" i="55"/>
  <c r="B46" i="55"/>
  <c r="B42" i="55"/>
  <c r="B21" i="55"/>
  <c r="B37" i="55"/>
  <c r="B33" i="55"/>
  <c r="B29" i="55"/>
  <c r="B25" i="55"/>
  <c r="B18" i="55"/>
  <c r="B14" i="55"/>
  <c r="B10" i="55"/>
  <c r="B56" i="55"/>
  <c r="B48" i="55"/>
  <c r="B40" i="55"/>
  <c r="B35" i="55"/>
  <c r="B27" i="55"/>
  <c r="B16" i="55"/>
  <c r="B52" i="55"/>
  <c r="B44" i="55"/>
  <c r="B39" i="55"/>
  <c r="B31" i="55"/>
  <c r="B23" i="55"/>
  <c r="B12" i="55"/>
  <c r="M11" i="55"/>
  <c r="O11" i="55" s="1"/>
  <c r="M24" i="55"/>
  <c r="M15" i="55"/>
  <c r="M23" i="56"/>
  <c r="M57" i="56"/>
  <c r="M52" i="56"/>
  <c r="M45" i="56"/>
  <c r="M62" i="56"/>
  <c r="M33" i="56"/>
  <c r="M14" i="56"/>
  <c r="M25" i="56"/>
  <c r="M13" i="56"/>
  <c r="M69" i="56"/>
  <c r="M67" i="56"/>
  <c r="M55" i="56"/>
  <c r="M51" i="56"/>
  <c r="M44" i="56"/>
  <c r="M40" i="56"/>
  <c r="M58" i="56"/>
  <c r="M36" i="56"/>
  <c r="M32" i="56"/>
  <c r="O32" i="56" s="1"/>
  <c r="M64" i="56"/>
  <c r="M16" i="56"/>
  <c r="M24" i="56"/>
  <c r="M15" i="59"/>
  <c r="B40" i="58"/>
  <c r="B36" i="58"/>
  <c r="B32" i="58"/>
  <c r="B55" i="58"/>
  <c r="B51" i="58"/>
  <c r="B47" i="58"/>
  <c r="B12" i="58"/>
  <c r="B16" i="58"/>
  <c r="B20" i="58"/>
  <c r="B24" i="58"/>
  <c r="B29" i="58"/>
  <c r="B42" i="58"/>
  <c r="B38" i="58"/>
  <c r="B34" i="58"/>
  <c r="B30" i="58"/>
  <c r="B53" i="58"/>
  <c r="B49" i="58"/>
  <c r="B45" i="58"/>
  <c r="B14" i="58"/>
  <c r="B18" i="58"/>
  <c r="B22" i="58"/>
  <c r="B27" i="58"/>
  <c r="B41" i="58"/>
  <c r="B37" i="58"/>
  <c r="B33" i="58"/>
  <c r="B56" i="58"/>
  <c r="B52" i="58"/>
  <c r="B48" i="58"/>
  <c r="B44" i="58"/>
  <c r="B15" i="58"/>
  <c r="B19" i="58"/>
  <c r="B23" i="58"/>
  <c r="B28" i="58"/>
  <c r="B25" i="58"/>
  <c r="B43" i="58"/>
  <c r="B54" i="58"/>
  <c r="B17" i="58"/>
  <c r="B31" i="58"/>
  <c r="B13" i="58"/>
  <c r="B21" i="58"/>
  <c r="B39" i="58"/>
  <c r="B42" i="56"/>
  <c r="B27" i="56"/>
  <c r="B23" i="56"/>
  <c r="B12" i="56"/>
  <c r="B29" i="56"/>
  <c r="B24" i="56"/>
  <c r="B20" i="56"/>
  <c r="B16" i="56"/>
  <c r="B13" i="56"/>
  <c r="B26" i="56"/>
  <c r="B19" i="56"/>
  <c r="B25" i="56"/>
  <c r="B53" i="56"/>
  <c r="B49" i="56"/>
  <c r="B45" i="56"/>
  <c r="B30" i="56"/>
  <c r="B34" i="56"/>
  <c r="B38" i="56"/>
  <c r="B17" i="56"/>
  <c r="B55" i="56"/>
  <c r="B51" i="56"/>
  <c r="B47" i="56"/>
  <c r="B10" i="56"/>
  <c r="B32" i="56"/>
  <c r="B36" i="56"/>
  <c r="B41" i="56"/>
  <c r="B28" i="56"/>
  <c r="B21" i="56"/>
  <c r="B15" i="56"/>
  <c r="B22" i="56"/>
  <c r="B54" i="56"/>
  <c r="B50" i="56"/>
  <c r="B46" i="56"/>
  <c r="B11" i="56"/>
  <c r="B33" i="56"/>
  <c r="B37" i="56"/>
  <c r="B43" i="56"/>
  <c r="K8" i="50"/>
  <c r="M18" i="60"/>
  <c r="M39" i="60"/>
  <c r="M23" i="60"/>
  <c r="M49" i="60"/>
  <c r="O49" i="60" s="1"/>
  <c r="M25" i="60"/>
  <c r="M11" i="1"/>
  <c r="M23" i="1"/>
  <c r="O23" i="52" s="1"/>
  <c r="M35" i="1"/>
  <c r="O35" i="52"/>
  <c r="M51" i="1"/>
  <c r="M63" i="1"/>
  <c r="M7" i="1"/>
  <c r="M19" i="1"/>
  <c r="O19" i="52" s="1"/>
  <c r="M31" i="1"/>
  <c r="M47" i="1"/>
  <c r="O47" i="52" s="1"/>
  <c r="M59" i="1"/>
  <c r="O59" i="52"/>
  <c r="M8" i="1"/>
  <c r="M43" i="1"/>
  <c r="M15" i="1"/>
  <c r="M14" i="57"/>
  <c r="O14" i="57" s="1"/>
  <c r="M35" i="57"/>
  <c r="M32" i="59"/>
  <c r="O32" i="60" s="1"/>
  <c r="M25" i="59"/>
  <c r="M19" i="59"/>
  <c r="M16" i="59"/>
  <c r="M12" i="59"/>
  <c r="M36" i="59"/>
  <c r="M38" i="59"/>
  <c r="M27" i="59"/>
  <c r="M17" i="59"/>
  <c r="O17" i="60" s="1"/>
  <c r="B33" i="1"/>
  <c r="B29" i="1"/>
  <c r="B36" i="1"/>
  <c r="B53" i="1"/>
  <c r="B37" i="1"/>
  <c r="B7" i="1"/>
  <c r="B43" i="1"/>
  <c r="B19" i="1"/>
  <c r="B16" i="1"/>
  <c r="B32" i="1"/>
  <c r="B22" i="1"/>
  <c r="B25" i="1"/>
  <c r="B48" i="1"/>
  <c r="B46" i="1"/>
  <c r="B42" i="1"/>
  <c r="B40" i="1"/>
  <c r="B21" i="1"/>
  <c r="B5" i="1"/>
  <c r="B41" i="1"/>
  <c r="B15" i="1"/>
  <c r="B47" i="1"/>
  <c r="B27" i="1"/>
  <c r="B12" i="1"/>
  <c r="B28" i="1"/>
  <c r="B18" i="1"/>
  <c r="B34" i="1"/>
  <c r="M67" i="1"/>
  <c r="M39" i="1"/>
  <c r="M21" i="56"/>
  <c r="M23" i="57"/>
  <c r="M18" i="59"/>
  <c r="M31" i="59"/>
  <c r="M16" i="52"/>
  <c r="M17" i="52"/>
  <c r="M24" i="52"/>
  <c r="M19" i="56"/>
  <c r="O19" i="57" s="1"/>
  <c r="M15" i="56"/>
  <c r="O15" i="56" s="1"/>
  <c r="M27" i="56"/>
  <c r="M9" i="56"/>
  <c r="M31" i="57"/>
  <c r="M21" i="57"/>
  <c r="M36" i="57"/>
  <c r="M26" i="57"/>
  <c r="O69" i="54"/>
  <c r="S69" i="54" s="1"/>
  <c r="O20" i="52"/>
  <c r="O62" i="52"/>
  <c r="O43" i="52"/>
  <c r="O36" i="57"/>
  <c r="O39" i="60"/>
  <c r="O21" i="57"/>
  <c r="O7" i="52"/>
  <c r="O24" i="56"/>
  <c r="O62" i="53"/>
  <c r="M21" i="52"/>
  <c r="M33" i="52"/>
  <c r="M38" i="58"/>
  <c r="M48" i="58"/>
  <c r="M37" i="57"/>
  <c r="M16" i="57"/>
  <c r="M32" i="57"/>
  <c r="M62" i="57"/>
  <c r="M60" i="57"/>
  <c r="M56" i="57"/>
  <c r="M52" i="57"/>
  <c r="O52" i="57" s="1"/>
  <c r="M48" i="57"/>
  <c r="M44" i="57"/>
  <c r="M40" i="57"/>
  <c r="M69" i="57"/>
  <c r="M20" i="57"/>
  <c r="O20" i="58" s="1"/>
  <c r="M58" i="57"/>
  <c r="M67" i="57"/>
  <c r="M55" i="57"/>
  <c r="M51" i="57"/>
  <c r="O51" i="57" s="1"/>
  <c r="M47" i="57"/>
  <c r="M43" i="57"/>
  <c r="M57" i="57"/>
  <c r="M39" i="57"/>
  <c r="O39" i="58" s="1"/>
  <c r="M11" i="57"/>
  <c r="M19" i="57"/>
  <c r="M10" i="57"/>
  <c r="M30" i="57"/>
  <c r="O30" i="57" s="1"/>
  <c r="M24" i="57"/>
  <c r="M68" i="57"/>
  <c r="M63" i="57"/>
  <c r="M54" i="57"/>
  <c r="M50" i="57"/>
  <c r="M46" i="57"/>
  <c r="M42" i="57"/>
  <c r="M65" i="57"/>
  <c r="O65" i="57" s="1"/>
  <c r="S65" i="57" s="1"/>
  <c r="M27" i="57"/>
  <c r="M18" i="57"/>
  <c r="M29" i="57"/>
  <c r="M67" i="52"/>
  <c r="O67" i="53" s="1"/>
  <c r="S67" i="53" s="1"/>
  <c r="M55" i="52"/>
  <c r="M23" i="52"/>
  <c r="M18" i="52"/>
  <c r="M47" i="52"/>
  <c r="M53" i="52"/>
  <c r="M63" i="52"/>
  <c r="M28" i="52"/>
  <c r="M12" i="52"/>
  <c r="O12" i="53" s="1"/>
  <c r="M10" i="52"/>
  <c r="M49" i="52"/>
  <c r="M60" i="52"/>
  <c r="M39" i="52"/>
  <c r="M54" i="52"/>
  <c r="M52" i="52"/>
  <c r="M38" i="52"/>
  <c r="M34" i="52"/>
  <c r="M69" i="52"/>
  <c r="M29" i="52"/>
  <c r="M36" i="52"/>
  <c r="O36" i="52" s="1"/>
  <c r="M15" i="52"/>
  <c r="M25" i="52"/>
  <c r="M31" i="52"/>
  <c r="M17" i="58"/>
  <c r="O17" i="59" s="1"/>
  <c r="M59" i="58"/>
  <c r="O59" i="59" s="1"/>
  <c r="M33" i="58"/>
  <c r="O33" i="59" s="1"/>
  <c r="M15" i="58"/>
  <c r="M44" i="58"/>
  <c r="O44" i="59" s="1"/>
  <c r="M57" i="58"/>
  <c r="M28" i="58"/>
  <c r="M58" i="58"/>
  <c r="O58" i="59"/>
  <c r="M47" i="58"/>
  <c r="O47" i="59" s="1"/>
  <c r="M69" i="58"/>
  <c r="O69" i="59"/>
  <c r="M19" i="58"/>
  <c r="O19" i="59" s="1"/>
  <c r="M50" i="58"/>
  <c r="O50" i="59" s="1"/>
  <c r="M34" i="58"/>
  <c r="M26" i="58"/>
  <c r="O26" i="58" s="1"/>
  <c r="M12" i="58"/>
  <c r="M20" i="58"/>
  <c r="O20" i="59" s="1"/>
  <c r="M18" i="58"/>
  <c r="M53" i="58"/>
  <c r="O53" i="59" s="1"/>
  <c r="M41" i="58"/>
  <c r="M29" i="58"/>
  <c r="M22" i="58"/>
  <c r="M62" i="58"/>
  <c r="O62" i="59" s="1"/>
  <c r="M56" i="58"/>
  <c r="M36" i="58"/>
  <c r="M55" i="58"/>
  <c r="O55" i="59" s="1"/>
  <c r="M39" i="58"/>
  <c r="O39" i="59" s="1"/>
  <c r="M31" i="58"/>
  <c r="O31" i="58" s="1"/>
  <c r="M11" i="58"/>
  <c r="M65" i="58"/>
  <c r="M24" i="58"/>
  <c r="M66" i="58"/>
  <c r="O66" i="59" s="1"/>
  <c r="M49" i="58"/>
  <c r="O49" i="59" s="1"/>
  <c r="M61" i="58"/>
  <c r="M25" i="58"/>
  <c r="M60" i="58"/>
  <c r="M52" i="58"/>
  <c r="M40" i="58"/>
  <c r="M32" i="58"/>
  <c r="O32" i="59" s="1"/>
  <c r="M21" i="58"/>
  <c r="M67" i="58"/>
  <c r="M51" i="58"/>
  <c r="O51" i="59" s="1"/>
  <c r="M43" i="58"/>
  <c r="O43" i="59" s="1"/>
  <c r="M27" i="58"/>
  <c r="O27" i="59" s="1"/>
  <c r="M68" i="58"/>
  <c r="M54" i="58"/>
  <c r="O54" i="59" s="1"/>
  <c r="M46" i="58"/>
  <c r="M30" i="58"/>
  <c r="M16" i="58"/>
  <c r="O16" i="59"/>
  <c r="M14" i="58"/>
  <c r="O14" i="58" s="1"/>
  <c r="M60" i="59"/>
  <c r="K5" i="50"/>
  <c r="N4" i="50"/>
  <c r="N5" i="50"/>
  <c r="N6" i="50"/>
  <c r="K6" i="50"/>
  <c r="K4" i="50"/>
  <c r="N8" i="50"/>
  <c r="N9" i="50"/>
  <c r="K9" i="50"/>
  <c r="O25" i="59"/>
  <c r="O53" i="53"/>
  <c r="O29" i="58"/>
  <c r="O42" i="57"/>
  <c r="O69" i="57"/>
  <c r="S69" i="57" s="1"/>
  <c r="O52" i="58"/>
  <c r="O31" i="52"/>
  <c r="O34" i="59"/>
  <c r="O15" i="52"/>
  <c r="O39" i="52"/>
  <c r="O67" i="57"/>
  <c r="S67" i="57" s="1"/>
  <c r="O40" i="58"/>
  <c r="O40" i="57"/>
  <c r="O16" i="58"/>
  <c r="O16" i="57"/>
  <c r="O60" i="57"/>
  <c r="O36" i="59"/>
  <c r="O36" i="58"/>
  <c r="O27" i="58"/>
  <c r="O27" i="57"/>
  <c r="O50" i="58"/>
  <c r="O24" i="57"/>
  <c r="O47" i="58"/>
  <c r="O47" i="57"/>
  <c r="O58" i="57"/>
  <c r="S58" i="57" s="1"/>
  <c r="O58" i="58"/>
  <c r="O44" i="57"/>
  <c r="O37" i="58"/>
  <c r="O38" i="59"/>
  <c r="O21" i="58"/>
  <c r="O21" i="59"/>
  <c r="O28" i="58"/>
  <c r="O54" i="58"/>
  <c r="O63" i="52"/>
  <c r="S63" i="52" s="1"/>
  <c r="O18" i="59"/>
  <c r="O23" i="60"/>
  <c r="M17" i="60"/>
  <c r="M22" i="60"/>
  <c r="M62" i="60"/>
  <c r="O62" i="60" s="1"/>
  <c r="M61" i="60"/>
  <c r="O61" i="61" s="1"/>
  <c r="S61" i="61" s="1"/>
  <c r="M59" i="60"/>
  <c r="M43" i="60"/>
  <c r="M30" i="60"/>
  <c r="M63" i="60"/>
  <c r="M57" i="60"/>
  <c r="M27" i="60"/>
  <c r="M14" i="60"/>
  <c r="M67" i="60"/>
  <c r="O67" i="60" s="1"/>
  <c r="S67" i="60" s="1"/>
  <c r="M46" i="60"/>
  <c r="M54" i="60"/>
  <c r="M21" i="60"/>
  <c r="M13" i="60"/>
  <c r="M55" i="60"/>
  <c r="M35" i="60"/>
  <c r="M44" i="60"/>
  <c r="M65" i="60"/>
  <c r="O65" i="60" s="1"/>
  <c r="S65" i="60" s="1"/>
  <c r="M20" i="60"/>
  <c r="M38" i="60"/>
  <c r="M56" i="60"/>
  <c r="M26" i="60"/>
  <c r="O26" i="60" s="1"/>
  <c r="M33" i="60"/>
  <c r="M52" i="60"/>
  <c r="M37" i="60"/>
  <c r="M58" i="60"/>
  <c r="M50" i="60"/>
  <c r="M32" i="60"/>
  <c r="M15" i="60"/>
  <c r="M66" i="60"/>
  <c r="O66" i="60" s="1"/>
  <c r="M69" i="60"/>
  <c r="O69" i="60" s="1"/>
  <c r="M41" i="60"/>
  <c r="M47" i="60"/>
  <c r="M24" i="60"/>
  <c r="O24" i="60" s="1"/>
  <c r="M45" i="60"/>
  <c r="M48" i="60"/>
  <c r="M53" i="60"/>
  <c r="M51" i="60"/>
  <c r="M19" i="60"/>
  <c r="M34" i="60"/>
  <c r="M31" i="60"/>
  <c r="M29" i="60"/>
  <c r="O29" i="60" s="1"/>
  <c r="M28" i="60"/>
  <c r="M16" i="60"/>
  <c r="M60" i="60"/>
  <c r="M68" i="60"/>
  <c r="M64" i="60"/>
  <c r="M40" i="60"/>
  <c r="M36" i="60"/>
  <c r="M42" i="60"/>
  <c r="O42" i="60" s="1"/>
  <c r="M64" i="61"/>
  <c r="O64" i="61" s="1"/>
  <c r="S64" i="61" s="1"/>
  <c r="M61" i="61"/>
  <c r="M15" i="61"/>
  <c r="M65" i="61"/>
  <c r="O65" i="61" s="1"/>
  <c r="S65" i="61" s="1"/>
  <c r="O21" i="56"/>
  <c r="M58" i="1"/>
  <c r="O58" i="52" s="1"/>
  <c r="M42" i="1"/>
  <c r="O42" i="52" s="1"/>
  <c r="M26" i="1"/>
  <c r="M10" i="1"/>
  <c r="O10" i="52" s="1"/>
  <c r="M57" i="1"/>
  <c r="O57" i="52" s="1"/>
  <c r="M41" i="1"/>
  <c r="O41" i="52" s="1"/>
  <c r="M25" i="1"/>
  <c r="O25" i="52" s="1"/>
  <c r="M9" i="1"/>
  <c r="O9" i="52" s="1"/>
  <c r="M64" i="1"/>
  <c r="O64" i="52" s="1"/>
  <c r="M48" i="1"/>
  <c r="O48" i="52" s="1"/>
  <c r="M32" i="1"/>
  <c r="O32" i="52" s="1"/>
  <c r="M16" i="1"/>
  <c r="O16" i="52" s="1"/>
  <c r="M55" i="1"/>
  <c r="O55" i="52" s="1"/>
  <c r="M54" i="1"/>
  <c r="O54" i="52" s="1"/>
  <c r="M38" i="1"/>
  <c r="M22" i="1"/>
  <c r="O22" i="52" s="1"/>
  <c r="M6" i="1"/>
  <c r="O6" i="52" s="1"/>
  <c r="M53" i="1"/>
  <c r="O53" i="52" s="1"/>
  <c r="M37" i="1"/>
  <c r="O37" i="52" s="1"/>
  <c r="M21" i="1"/>
  <c r="O21" i="52" s="1"/>
  <c r="M69" i="1"/>
  <c r="O69" i="52" s="1"/>
  <c r="M60" i="1"/>
  <c r="O60" i="52" s="1"/>
  <c r="S60" i="52" s="1"/>
  <c r="M44" i="1"/>
  <c r="O44" i="52" s="1"/>
  <c r="M28" i="1"/>
  <c r="M12" i="1"/>
  <c r="O12" i="52" s="1"/>
  <c r="M66" i="1"/>
  <c r="M50" i="1"/>
  <c r="O50" i="52" s="1"/>
  <c r="M34" i="1"/>
  <c r="O34" i="52" s="1"/>
  <c r="M18" i="1"/>
  <c r="O18" i="52" s="1"/>
  <c r="M65" i="1"/>
  <c r="M49" i="1"/>
  <c r="O49" i="52" s="1"/>
  <c r="M33" i="1"/>
  <c r="M17" i="1"/>
  <c r="O17" i="52" s="1"/>
  <c r="M5" i="1"/>
  <c r="M56" i="1"/>
  <c r="M40" i="1"/>
  <c r="O40" i="52" s="1"/>
  <c r="M24" i="1"/>
  <c r="O24" i="52" s="1"/>
  <c r="M18" i="55"/>
  <c r="M27" i="55"/>
  <c r="M37" i="55"/>
  <c r="M13" i="55"/>
  <c r="M59" i="55"/>
  <c r="M29" i="55"/>
  <c r="M34" i="55"/>
  <c r="O34" i="56" s="1"/>
  <c r="M56" i="55"/>
  <c r="M65" i="55"/>
  <c r="M17" i="55"/>
  <c r="M55" i="55"/>
  <c r="O55" i="56"/>
  <c r="M61" i="55"/>
  <c r="M67" i="55"/>
  <c r="O67" i="56" s="1"/>
  <c r="M63" i="55"/>
  <c r="O63" i="56" s="1"/>
  <c r="M19" i="55"/>
  <c r="M42" i="55"/>
  <c r="O42" i="56" s="1"/>
  <c r="M14" i="55"/>
  <c r="M68" i="55"/>
  <c r="M47" i="55"/>
  <c r="O47" i="56" s="1"/>
  <c r="M45" i="55"/>
  <c r="M50" i="55"/>
  <c r="M35" i="55"/>
  <c r="M44" i="55"/>
  <c r="O44" i="56" s="1"/>
  <c r="M22" i="55"/>
  <c r="M16" i="55"/>
  <c r="M62" i="55"/>
  <c r="O62" i="56" s="1"/>
  <c r="M40" i="55"/>
  <c r="O40" i="56" s="1"/>
  <c r="M32" i="55"/>
  <c r="M26" i="55"/>
  <c r="M43" i="55"/>
  <c r="M66" i="55"/>
  <c r="M12" i="55"/>
  <c r="M25" i="55"/>
  <c r="M30" i="55"/>
  <c r="O30" i="55" s="1"/>
  <c r="M9" i="55"/>
  <c r="M57" i="55"/>
  <c r="O57" i="55" s="1"/>
  <c r="M64" i="55"/>
  <c r="M69" i="55"/>
  <c r="M51" i="55"/>
  <c r="O51" i="56" s="1"/>
  <c r="M33" i="55"/>
  <c r="M38" i="55"/>
  <c r="M23" i="55"/>
  <c r="O23" i="56" s="1"/>
  <c r="M60" i="55"/>
  <c r="M48" i="55"/>
  <c r="M20" i="55"/>
  <c r="M52" i="55"/>
  <c r="O52" i="56" s="1"/>
  <c r="O34" i="60"/>
  <c r="O54" i="60"/>
  <c r="O64" i="56"/>
  <c r="S64" i="56" s="1"/>
  <c r="O14" i="56"/>
  <c r="O45" i="56"/>
  <c r="O36" i="60"/>
  <c r="O60" i="60"/>
  <c r="O53" i="60"/>
  <c r="O47" i="60"/>
  <c r="O37" i="60"/>
  <c r="O30" i="60"/>
  <c r="O35" i="60"/>
  <c r="O27" i="60"/>
  <c r="O30" i="56"/>
  <c r="O27" i="55"/>
  <c r="O27" i="56"/>
  <c r="O19" i="60"/>
  <c r="O45" i="60"/>
  <c r="O50" i="60"/>
  <c r="O33" i="60"/>
  <c r="O20" i="60"/>
  <c r="O55" i="60"/>
  <c r="O46" i="60"/>
  <c r="O57" i="60"/>
  <c r="S57" i="60" s="1"/>
  <c r="O59" i="60"/>
  <c r="O16" i="60"/>
  <c r="O41" i="60"/>
  <c r="O38" i="60"/>
  <c r="O43" i="60"/>
  <c r="O25" i="56"/>
  <c r="O16" i="56"/>
  <c r="O65" i="56"/>
  <c r="O65" i="55"/>
  <c r="O59" i="56"/>
  <c r="O51" i="60"/>
  <c r="O58" i="60"/>
  <c r="S58" i="60" s="1"/>
  <c r="O63" i="60"/>
  <c r="O38" i="53" l="1"/>
  <c r="S65" i="55"/>
  <c r="O40" i="60"/>
  <c r="O60" i="56"/>
  <c r="S60" i="56" s="1"/>
  <c r="O61" i="56"/>
  <c r="O65" i="52"/>
  <c r="S65" i="52" s="1"/>
  <c r="O38" i="52"/>
  <c r="O26" i="52"/>
  <c r="M25" i="61"/>
  <c r="O25" i="61" s="1"/>
  <c r="M60" i="61"/>
  <c r="O60" i="61" s="1"/>
  <c r="S60" i="61" s="1"/>
  <c r="M67" i="61"/>
  <c r="O67" i="61" s="1"/>
  <c r="S67" i="61" s="1"/>
  <c r="M50" i="61"/>
  <c r="O28" i="60"/>
  <c r="O31" i="59"/>
  <c r="O19" i="58"/>
  <c r="O14" i="59"/>
  <c r="K10" i="50"/>
  <c r="O52" i="59"/>
  <c r="O16" i="53"/>
  <c r="O18" i="60"/>
  <c r="O8" i="52"/>
  <c r="O16" i="54"/>
  <c r="O23" i="59"/>
  <c r="M46" i="53"/>
  <c r="O46" i="53" s="1"/>
  <c r="M49" i="53"/>
  <c r="M58" i="53"/>
  <c r="M28" i="53"/>
  <c r="M66" i="53"/>
  <c r="M48" i="53"/>
  <c r="O48" i="54" s="1"/>
  <c r="M19" i="53"/>
  <c r="M18" i="53"/>
  <c r="M52" i="53"/>
  <c r="M32" i="53"/>
  <c r="O32" i="53" s="1"/>
  <c r="M11" i="53"/>
  <c r="O11" i="54" s="1"/>
  <c r="B9" i="52"/>
  <c r="B8" i="52"/>
  <c r="B17" i="52"/>
  <c r="B44" i="52"/>
  <c r="B24" i="52"/>
  <c r="B33" i="52"/>
  <c r="B53" i="52"/>
  <c r="B46" i="52"/>
  <c r="B7" i="52"/>
  <c r="M42" i="53"/>
  <c r="O22" i="59"/>
  <c r="M21" i="53"/>
  <c r="O21" i="53" s="1"/>
  <c r="S66" i="60"/>
  <c r="O43" i="56"/>
  <c r="S62" i="56"/>
  <c r="S69" i="52"/>
  <c r="S64" i="52"/>
  <c r="S57" i="52"/>
  <c r="S58" i="52"/>
  <c r="M27" i="61"/>
  <c r="O27" i="61" s="1"/>
  <c r="M21" i="61"/>
  <c r="O21" i="61" s="1"/>
  <c r="M44" i="61"/>
  <c r="M26" i="61"/>
  <c r="O26" i="61" s="1"/>
  <c r="O31" i="60"/>
  <c r="O14" i="60"/>
  <c r="O58" i="55"/>
  <c r="S58" i="55" s="1"/>
  <c r="O44" i="58"/>
  <c r="S69" i="59"/>
  <c r="O15" i="59"/>
  <c r="O52" i="53"/>
  <c r="O18" i="53"/>
  <c r="O57" i="57"/>
  <c r="S57" i="57" s="1"/>
  <c r="O69" i="58"/>
  <c r="O32" i="57"/>
  <c r="S62" i="52"/>
  <c r="O11" i="52"/>
  <c r="O43" i="53"/>
  <c r="O59" i="53"/>
  <c r="S59" i="53" s="1"/>
  <c r="M22" i="53"/>
  <c r="O22" i="53" s="1"/>
  <c r="M26" i="53"/>
  <c r="O26" i="53" s="1"/>
  <c r="M63" i="53"/>
  <c r="O63" i="53" s="1"/>
  <c r="S63" i="53" s="1"/>
  <c r="M39" i="53"/>
  <c r="O39" i="53" s="1"/>
  <c r="M56" i="53"/>
  <c r="O56" i="53" s="1"/>
  <c r="M27" i="53"/>
  <c r="O27" i="53" s="1"/>
  <c r="M38" i="53"/>
  <c r="M51" i="53"/>
  <c r="M15" i="53"/>
  <c r="O15" i="53" s="1"/>
  <c r="M24" i="53"/>
  <c r="O24" i="53" s="1"/>
  <c r="M36" i="53"/>
  <c r="O36" i="53" s="1"/>
  <c r="B43" i="52"/>
  <c r="B35" i="52"/>
  <c r="B40" i="52"/>
  <c r="B25" i="52"/>
  <c r="B16" i="52"/>
  <c r="B47" i="52"/>
  <c r="B41" i="52"/>
  <c r="B38" i="52"/>
  <c r="B23" i="52"/>
  <c r="B15" i="52"/>
  <c r="M23" i="53"/>
  <c r="O23" i="53" s="1"/>
  <c r="M68" i="53"/>
  <c r="M66" i="52"/>
  <c r="O66" i="53" s="1"/>
  <c r="S66" i="53" s="1"/>
  <c r="O48" i="55"/>
  <c r="M35" i="61"/>
  <c r="O35" i="61" s="1"/>
  <c r="M30" i="61"/>
  <c r="O30" i="61" s="1"/>
  <c r="M57" i="61"/>
  <c r="O57" i="61" s="1"/>
  <c r="S57" i="61" s="1"/>
  <c r="O32" i="58"/>
  <c r="O68" i="59"/>
  <c r="S68" i="59" s="1"/>
  <c r="O61" i="59"/>
  <c r="S61" i="59" s="1"/>
  <c r="O18" i="58"/>
  <c r="O33" i="53"/>
  <c r="S59" i="52"/>
  <c r="O27" i="54"/>
  <c r="M37" i="53"/>
  <c r="O37" i="53" s="1"/>
  <c r="M64" i="53"/>
  <c r="M40" i="53"/>
  <c r="O40" i="53" s="1"/>
  <c r="M13" i="53"/>
  <c r="O13" i="54" s="1"/>
  <c r="M60" i="53"/>
  <c r="O60" i="53" s="1"/>
  <c r="S60" i="53" s="1"/>
  <c r="M47" i="53"/>
  <c r="M34" i="53"/>
  <c r="O34" i="53" s="1"/>
  <c r="M44" i="53"/>
  <c r="O44" i="53" s="1"/>
  <c r="M10" i="53"/>
  <c r="O10" i="53" s="1"/>
  <c r="M65" i="53"/>
  <c r="O65" i="54" s="1"/>
  <c r="S65" i="54" s="1"/>
  <c r="B11" i="52"/>
  <c r="B51" i="52"/>
  <c r="B56" i="52"/>
  <c r="B36" i="52"/>
  <c r="B20" i="52"/>
  <c r="B55" i="52"/>
  <c r="B49" i="52"/>
  <c r="B42" i="52"/>
  <c r="M55" i="53"/>
  <c r="O55" i="53" s="1"/>
  <c r="O19" i="56"/>
  <c r="O13" i="56"/>
  <c r="O13" i="55"/>
  <c r="O69" i="55"/>
  <c r="S69" i="55" s="1"/>
  <c r="O69" i="56"/>
  <c r="S69" i="56" s="1"/>
  <c r="S63" i="60"/>
  <c r="C41" i="60"/>
  <c r="D41" i="60" s="1"/>
  <c r="H34" i="60"/>
  <c r="O65" i="59"/>
  <c r="S65" i="59" s="1"/>
  <c r="O65" i="58"/>
  <c r="S65" i="58" s="1"/>
  <c r="C25" i="57"/>
  <c r="D25" i="57" s="1"/>
  <c r="I10" i="4"/>
  <c r="G2" i="59" s="1"/>
  <c r="I3" i="4"/>
  <c r="G2" i="52" s="1"/>
  <c r="H16" i="52" s="1"/>
  <c r="I9" i="4"/>
  <c r="G2" i="58" s="1"/>
  <c r="I5" i="4"/>
  <c r="G2" i="54" s="1"/>
  <c r="L30" i="54" s="1"/>
  <c r="I8" i="4"/>
  <c r="G2" i="57" s="1"/>
  <c r="I11" i="4"/>
  <c r="G2" i="60" s="1"/>
  <c r="C32" i="60" s="1"/>
  <c r="D32" i="60" s="1"/>
  <c r="I6" i="4"/>
  <c r="G2" i="55" s="1"/>
  <c r="C24" i="55" s="1"/>
  <c r="D24" i="55" s="1"/>
  <c r="I4" i="4"/>
  <c r="G2" i="53" s="1"/>
  <c r="I2" i="4"/>
  <c r="G2" i="1" s="1"/>
  <c r="I7" i="4"/>
  <c r="G2" i="56" s="1"/>
  <c r="C41" i="56" s="1"/>
  <c r="D41" i="56" s="1"/>
  <c r="I12" i="4"/>
  <c r="G2" i="61" s="1"/>
  <c r="L49" i="61" s="1"/>
  <c r="K11" i="50"/>
  <c r="K12" i="50"/>
  <c r="H22" i="57"/>
  <c r="H43" i="57"/>
  <c r="H24" i="57"/>
  <c r="H49" i="57"/>
  <c r="H50" i="57"/>
  <c r="H56" i="57"/>
  <c r="H23" i="57"/>
  <c r="H31" i="57"/>
  <c r="H42" i="57"/>
  <c r="H41" i="57"/>
  <c r="H44" i="57"/>
  <c r="H26" i="57"/>
  <c r="H25" i="57"/>
  <c r="L22" i="57"/>
  <c r="L32" i="57"/>
  <c r="L50" i="57"/>
  <c r="L23" i="57"/>
  <c r="L49" i="57"/>
  <c r="L44" i="57"/>
  <c r="L13" i="57"/>
  <c r="L24" i="57"/>
  <c r="L25" i="57"/>
  <c r="L41" i="57"/>
  <c r="L42" i="57"/>
  <c r="L31" i="57"/>
  <c r="L16" i="57"/>
  <c r="B27" i="59"/>
  <c r="B49" i="59"/>
  <c r="C49" i="59" s="1"/>
  <c r="B45" i="59"/>
  <c r="C45" i="59" s="1"/>
  <c r="D45" i="59" s="1"/>
  <c r="B41" i="59"/>
  <c r="B37" i="59"/>
  <c r="L37" i="59" s="1"/>
  <c r="B33" i="59"/>
  <c r="C33" i="59" s="1"/>
  <c r="B54" i="59"/>
  <c r="B16" i="59"/>
  <c r="B22" i="59"/>
  <c r="B19" i="59"/>
  <c r="C19" i="59" s="1"/>
  <c r="D19" i="59" s="1"/>
  <c r="B50" i="59"/>
  <c r="L50" i="59" s="1"/>
  <c r="B44" i="59"/>
  <c r="L44" i="59" s="1"/>
  <c r="B39" i="59"/>
  <c r="C39" i="59" s="1"/>
  <c r="B34" i="59"/>
  <c r="C34" i="59" s="1"/>
  <c r="B53" i="59"/>
  <c r="C53" i="59" s="1"/>
  <c r="D53" i="59" s="1"/>
  <c r="B24" i="59"/>
  <c r="C24" i="59" s="1"/>
  <c r="D24" i="59" s="1"/>
  <c r="B17" i="59"/>
  <c r="B31" i="59"/>
  <c r="C31" i="59" s="1"/>
  <c r="B52" i="59"/>
  <c r="L52" i="59" s="1"/>
  <c r="B47" i="59"/>
  <c r="B42" i="59"/>
  <c r="L42" i="59" s="1"/>
  <c r="B36" i="59"/>
  <c r="B56" i="59"/>
  <c r="B15" i="59"/>
  <c r="B26" i="59"/>
  <c r="B48" i="59"/>
  <c r="B38" i="59"/>
  <c r="L38" i="59" s="1"/>
  <c r="B13" i="59"/>
  <c r="B21" i="59"/>
  <c r="B29" i="59"/>
  <c r="B14" i="59"/>
  <c r="C14" i="59" s="1"/>
  <c r="D14" i="59" s="1"/>
  <c r="B23" i="59"/>
  <c r="B43" i="59"/>
  <c r="C43" i="59" s="1"/>
  <c r="D43" i="59" s="1"/>
  <c r="B32" i="59"/>
  <c r="C32" i="59" s="1"/>
  <c r="B28" i="59"/>
  <c r="C28" i="59" s="1"/>
  <c r="D28" i="59" s="1"/>
  <c r="B25" i="59"/>
  <c r="L25" i="59" s="1"/>
  <c r="B30" i="59"/>
  <c r="B40" i="59"/>
  <c r="L40" i="59" s="1"/>
  <c r="B35" i="59"/>
  <c r="C35" i="59" s="1"/>
  <c r="D35" i="59" s="1"/>
  <c r="B55" i="59"/>
  <c r="B18" i="59"/>
  <c r="C18" i="59" s="1"/>
  <c r="D18" i="59" s="1"/>
  <c r="B20" i="59"/>
  <c r="D39" i="59"/>
  <c r="D34" i="59"/>
  <c r="S58" i="59"/>
  <c r="D32" i="59"/>
  <c r="D31" i="59"/>
  <c r="M47" i="61"/>
  <c r="O47" i="61" s="1"/>
  <c r="M28" i="61"/>
  <c r="O28" i="61" s="1"/>
  <c r="M43" i="61"/>
  <c r="O43" i="61" s="1"/>
  <c r="M23" i="61"/>
  <c r="O23" i="61" s="1"/>
  <c r="M32" i="61"/>
  <c r="O32" i="61" s="1"/>
  <c r="M54" i="61"/>
  <c r="O54" i="61" s="1"/>
  <c r="M45" i="61"/>
  <c r="O45" i="61" s="1"/>
  <c r="M17" i="61"/>
  <c r="O17" i="61" s="1"/>
  <c r="M22" i="61"/>
  <c r="O22" i="61" s="1"/>
  <c r="M62" i="61"/>
  <c r="M24" i="61"/>
  <c r="O24" i="61" s="1"/>
  <c r="M58" i="61"/>
  <c r="O58" i="61" s="1"/>
  <c r="S58" i="61" s="1"/>
  <c r="M29" i="61"/>
  <c r="O29" i="61" s="1"/>
  <c r="M38" i="61"/>
  <c r="O38" i="61" s="1"/>
  <c r="M39" i="61"/>
  <c r="O39" i="61" s="1"/>
  <c r="M14" i="61"/>
  <c r="M34" i="61"/>
  <c r="O34" i="61" s="1"/>
  <c r="M31" i="61"/>
  <c r="M48" i="61"/>
  <c r="O48" i="61" s="1"/>
  <c r="M66" i="61"/>
  <c r="O66" i="61" s="1"/>
  <c r="S66" i="61" s="1"/>
  <c r="M53" i="61"/>
  <c r="M55" i="61"/>
  <c r="O55" i="61" s="1"/>
  <c r="M56" i="61"/>
  <c r="O56" i="61" s="1"/>
  <c r="M63" i="61"/>
  <c r="O63" i="61" s="1"/>
  <c r="S63" i="61" s="1"/>
  <c r="M49" i="61"/>
  <c r="O49" i="61" s="1"/>
  <c r="S57" i="55"/>
  <c r="S67" i="56"/>
  <c r="M42" i="61"/>
  <c r="O42" i="61" s="1"/>
  <c r="M68" i="61"/>
  <c r="O68" i="61" s="1"/>
  <c r="S68" i="61" s="1"/>
  <c r="M69" i="61"/>
  <c r="O69" i="61" s="1"/>
  <c r="S69" i="61" s="1"/>
  <c r="M46" i="61"/>
  <c r="O46" i="61" s="1"/>
  <c r="M41" i="61"/>
  <c r="O41" i="61" s="1"/>
  <c r="M51" i="61"/>
  <c r="O51" i="61" s="1"/>
  <c r="M19" i="61"/>
  <c r="O19" i="61" s="1"/>
  <c r="O53" i="58"/>
  <c r="S58" i="56"/>
  <c r="O51" i="58"/>
  <c r="O68" i="58"/>
  <c r="S68" i="58" s="1"/>
  <c r="D49" i="59"/>
  <c r="D33" i="59"/>
  <c r="O30" i="59"/>
  <c r="O30" i="58"/>
  <c r="O55" i="58"/>
  <c r="S69" i="58"/>
  <c r="C22" i="57"/>
  <c r="D22" i="57" s="1"/>
  <c r="C49" i="57"/>
  <c r="D49" i="57" s="1"/>
  <c r="H54" i="1"/>
  <c r="L54" i="1"/>
  <c r="C54" i="1"/>
  <c r="D54" i="1" s="1"/>
  <c r="L22" i="55"/>
  <c r="L39" i="55"/>
  <c r="L21" i="55"/>
  <c r="L34" i="55"/>
  <c r="L29" i="55"/>
  <c r="L14" i="55"/>
  <c r="L35" i="55"/>
  <c r="L41" i="55"/>
  <c r="L12" i="55"/>
  <c r="L18" i="55"/>
  <c r="L11" i="55"/>
  <c r="C36" i="56"/>
  <c r="D36" i="56" s="1"/>
  <c r="C52" i="56"/>
  <c r="D52" i="56" s="1"/>
  <c r="C26" i="56"/>
  <c r="D26" i="56" s="1"/>
  <c r="C15" i="56"/>
  <c r="D15" i="56" s="1"/>
  <c r="C14" i="56"/>
  <c r="D14" i="56" s="1"/>
  <c r="C51" i="56"/>
  <c r="D51" i="56" s="1"/>
  <c r="C29" i="56"/>
  <c r="D29" i="56" s="1"/>
  <c r="C48" i="56"/>
  <c r="D48" i="56" s="1"/>
  <c r="C19" i="56"/>
  <c r="D19" i="56" s="1"/>
  <c r="C34" i="56"/>
  <c r="D34" i="56" s="1"/>
  <c r="C55" i="56"/>
  <c r="D55" i="56" s="1"/>
  <c r="C49" i="56"/>
  <c r="D49" i="56" s="1"/>
  <c r="C24" i="56"/>
  <c r="D24" i="56" s="1"/>
  <c r="C42" i="56"/>
  <c r="D42" i="56" s="1"/>
  <c r="C13" i="56"/>
  <c r="D13" i="56" s="1"/>
  <c r="C21" i="56"/>
  <c r="D21" i="56" s="1"/>
  <c r="C11" i="56"/>
  <c r="D11" i="56" s="1"/>
  <c r="C28" i="56"/>
  <c r="D28" i="56" s="1"/>
  <c r="C25" i="56"/>
  <c r="D25" i="56" s="1"/>
  <c r="C47" i="56"/>
  <c r="D47" i="56" s="1"/>
  <c r="L16" i="56"/>
  <c r="L15" i="56"/>
  <c r="L25" i="56"/>
  <c r="L10" i="56"/>
  <c r="L56" i="56"/>
  <c r="L24" i="56"/>
  <c r="L51" i="56"/>
  <c r="L13" i="56"/>
  <c r="L43" i="56"/>
  <c r="L29" i="56"/>
  <c r="L40" i="56"/>
  <c r="L22" i="56"/>
  <c r="L42" i="56"/>
  <c r="L17" i="56"/>
  <c r="L32" i="56"/>
  <c r="L31" i="56"/>
  <c r="L26" i="56"/>
  <c r="L27" i="56"/>
  <c r="L35" i="56"/>
  <c r="L38" i="56"/>
  <c r="L19" i="56"/>
  <c r="L52" i="56"/>
  <c r="L46" i="59"/>
  <c r="L31" i="59"/>
  <c r="L24" i="59"/>
  <c r="L55" i="59"/>
  <c r="L33" i="59"/>
  <c r="L19" i="59"/>
  <c r="L27" i="59"/>
  <c r="L45" i="59"/>
  <c r="L41" i="59"/>
  <c r="L43" i="59"/>
  <c r="L32" i="59"/>
  <c r="L49" i="59"/>
  <c r="L36" i="59"/>
  <c r="L20" i="59"/>
  <c r="L15" i="59"/>
  <c r="L29" i="59"/>
  <c r="L13" i="59"/>
  <c r="L51" i="59"/>
  <c r="L47" i="59"/>
  <c r="L56" i="59"/>
  <c r="L23" i="59"/>
  <c r="L18" i="59"/>
  <c r="L34" i="59"/>
  <c r="C22" i="60"/>
  <c r="D22" i="60" s="1"/>
  <c r="L22" i="60"/>
  <c r="B35" i="61"/>
  <c r="B46" i="61"/>
  <c r="L46" i="61" s="1"/>
  <c r="B47" i="61"/>
  <c r="L47" i="61" s="1"/>
  <c r="B27" i="61"/>
  <c r="B40" i="61"/>
  <c r="B32" i="61"/>
  <c r="B24" i="61"/>
  <c r="L24" i="61" s="1"/>
  <c r="B43" i="61"/>
  <c r="B21" i="61"/>
  <c r="L21" i="61" s="1"/>
  <c r="B38" i="61"/>
  <c r="B44" i="61"/>
  <c r="L44" i="61" s="1"/>
  <c r="B26" i="61"/>
  <c r="B15" i="61"/>
  <c r="B56" i="61"/>
  <c r="L56" i="61" s="1"/>
  <c r="B41" i="61"/>
  <c r="L41" i="61" s="1"/>
  <c r="B22" i="61"/>
  <c r="B42" i="61"/>
  <c r="L42" i="61" s="1"/>
  <c r="B33" i="61"/>
  <c r="B52" i="61"/>
  <c r="L52" i="61" s="1"/>
  <c r="B31" i="61"/>
  <c r="B34" i="61"/>
  <c r="B55" i="61"/>
  <c r="B23" i="61"/>
  <c r="B18" i="61"/>
  <c r="B37" i="61"/>
  <c r="B16" i="61"/>
  <c r="B54" i="61"/>
  <c r="B48" i="61"/>
  <c r="B28" i="61"/>
  <c r="B19" i="61"/>
  <c r="B36" i="61"/>
  <c r="B25" i="61"/>
  <c r="B20" i="61"/>
  <c r="B50" i="61"/>
  <c r="L50" i="61" s="1"/>
  <c r="B53" i="61"/>
  <c r="B39" i="61"/>
  <c r="B51" i="61"/>
  <c r="L51" i="61" s="1"/>
  <c r="B29" i="61"/>
  <c r="L29" i="61" s="1"/>
  <c r="B17" i="61"/>
  <c r="B45" i="61"/>
  <c r="B30" i="61"/>
  <c r="L45" i="61"/>
  <c r="L25" i="61"/>
  <c r="L37" i="61"/>
  <c r="L48" i="61"/>
  <c r="S59" i="56"/>
  <c r="O16" i="55"/>
  <c r="O22" i="60"/>
  <c r="S60" i="60"/>
  <c r="S61" i="56"/>
  <c r="O33" i="52"/>
  <c r="M33" i="61"/>
  <c r="O33" i="61" s="1"/>
  <c r="M20" i="61"/>
  <c r="O20" i="61" s="1"/>
  <c r="M52" i="61"/>
  <c r="O52" i="61" s="1"/>
  <c r="M37" i="61"/>
  <c r="O37" i="61" s="1"/>
  <c r="M16" i="61"/>
  <c r="O16" i="61" s="1"/>
  <c r="M18" i="61"/>
  <c r="O18" i="61" s="1"/>
  <c r="M59" i="61"/>
  <c r="O59" i="61" s="1"/>
  <c r="S59" i="61" s="1"/>
  <c r="M40" i="61"/>
  <c r="O40" i="61" s="1"/>
  <c r="L33" i="61"/>
  <c r="S58" i="58"/>
  <c r="C20" i="56"/>
  <c r="D20" i="56" s="1"/>
  <c r="C39" i="56"/>
  <c r="D39" i="56" s="1"/>
  <c r="O36" i="61"/>
  <c r="O53" i="61"/>
  <c r="O15" i="61"/>
  <c r="O44" i="61"/>
  <c r="S62" i="60"/>
  <c r="S59" i="59"/>
  <c r="S60" i="57"/>
  <c r="S62" i="59"/>
  <c r="S66" i="59"/>
  <c r="C9" i="54"/>
  <c r="D9" i="54" s="1"/>
  <c r="L11" i="54"/>
  <c r="C49" i="54"/>
  <c r="D49" i="54" s="1"/>
  <c r="L12" i="1"/>
  <c r="H41" i="1"/>
  <c r="H42" i="1"/>
  <c r="L22" i="1"/>
  <c r="L36" i="1"/>
  <c r="O35" i="58"/>
  <c r="O25" i="60"/>
  <c r="C25" i="55"/>
  <c r="D25" i="55" s="1"/>
  <c r="O49" i="55"/>
  <c r="O64" i="53"/>
  <c r="S64" i="53" s="1"/>
  <c r="M14" i="54"/>
  <c r="Q10" i="50"/>
  <c r="Q9" i="50"/>
  <c r="N10" i="50"/>
  <c r="M53" i="54"/>
  <c r="M12" i="54"/>
  <c r="O12" i="54" s="1"/>
  <c r="M38" i="54"/>
  <c r="O38" i="54" s="1"/>
  <c r="M10" i="54"/>
  <c r="M36" i="54"/>
  <c r="O36" i="54" s="1"/>
  <c r="M67" i="54"/>
  <c r="M26" i="54"/>
  <c r="M41" i="54"/>
  <c r="O41" i="55" s="1"/>
  <c r="M8" i="54"/>
  <c r="M34" i="54"/>
  <c r="O34" i="55" s="1"/>
  <c r="M20" i="54"/>
  <c r="O20" i="55" s="1"/>
  <c r="M60" i="54"/>
  <c r="O60" i="55" s="1"/>
  <c r="S60" i="55" s="1"/>
  <c r="M44" i="54"/>
  <c r="M35" i="54"/>
  <c r="O35" i="55" s="1"/>
  <c r="M23" i="54"/>
  <c r="M7" i="54"/>
  <c r="M50" i="54"/>
  <c r="O50" i="55" s="1"/>
  <c r="M37" i="54"/>
  <c r="M25" i="54"/>
  <c r="O25" i="55" s="1"/>
  <c r="M9" i="54"/>
  <c r="O9" i="55" s="1"/>
  <c r="M61" i="54"/>
  <c r="M64" i="54"/>
  <c r="O64" i="55" s="1"/>
  <c r="S64" i="55" s="1"/>
  <c r="M43" i="54"/>
  <c r="M59" i="54"/>
  <c r="M24" i="54"/>
  <c r="M47" i="54"/>
  <c r="O47" i="55" s="1"/>
  <c r="M22" i="54"/>
  <c r="O22" i="55" s="1"/>
  <c r="M52" i="54"/>
  <c r="M40" i="54"/>
  <c r="M62" i="54"/>
  <c r="O62" i="54" s="1"/>
  <c r="S62" i="54" s="1"/>
  <c r="M15" i="54"/>
  <c r="O15" i="55" s="1"/>
  <c r="M63" i="54"/>
  <c r="O63" i="54" s="1"/>
  <c r="S63" i="54" s="1"/>
  <c r="M42" i="54"/>
  <c r="M29" i="54"/>
  <c r="M17" i="54"/>
  <c r="M28" i="54"/>
  <c r="O28" i="55" s="1"/>
  <c r="M18" i="54"/>
  <c r="O18" i="55" s="1"/>
  <c r="M55" i="54"/>
  <c r="M45" i="54"/>
  <c r="O45" i="55" s="1"/>
  <c r="M56" i="54"/>
  <c r="O56" i="55" s="1"/>
  <c r="M31" i="54"/>
  <c r="O31" i="55" s="1"/>
  <c r="M68" i="54"/>
  <c r="O68" i="54" s="1"/>
  <c r="S68" i="54" s="1"/>
  <c r="M33" i="54"/>
  <c r="O33" i="54" s="1"/>
  <c r="M32" i="54"/>
  <c r="O32" i="55" s="1"/>
  <c r="M51" i="54"/>
  <c r="O51" i="55" s="1"/>
  <c r="M39" i="54"/>
  <c r="M66" i="54"/>
  <c r="M19" i="54"/>
  <c r="O19" i="54" s="1"/>
  <c r="M46" i="54"/>
  <c r="M21" i="54"/>
  <c r="O21" i="55" s="1"/>
  <c r="B17" i="57"/>
  <c r="C17" i="57" s="1"/>
  <c r="D17" i="57" s="1"/>
  <c r="B30" i="57"/>
  <c r="C30" i="57" s="1"/>
  <c r="D30" i="57" s="1"/>
  <c r="B12" i="57"/>
  <c r="C12" i="57" s="1"/>
  <c r="D12" i="57" s="1"/>
  <c r="B38" i="57"/>
  <c r="C38" i="57" s="1"/>
  <c r="D38" i="57" s="1"/>
  <c r="B26" i="57"/>
  <c r="C26" i="57" s="1"/>
  <c r="D26" i="57" s="1"/>
  <c r="B16" i="57"/>
  <c r="C16" i="57" s="1"/>
  <c r="D16" i="57" s="1"/>
  <c r="B29" i="57"/>
  <c r="C29" i="57" s="1"/>
  <c r="D29" i="57" s="1"/>
  <c r="B11" i="57"/>
  <c r="C11" i="57" s="1"/>
  <c r="B55" i="57"/>
  <c r="C55" i="57" s="1"/>
  <c r="D55" i="57" s="1"/>
  <c r="B28" i="57"/>
  <c r="C28" i="57" s="1"/>
  <c r="D28" i="57" s="1"/>
  <c r="B13" i="57"/>
  <c r="C13" i="57" s="1"/>
  <c r="D13" i="57" s="1"/>
  <c r="B27" i="57"/>
  <c r="C27" i="57" s="1"/>
  <c r="D27" i="57" s="1"/>
  <c r="B39" i="57"/>
  <c r="C39" i="57" s="1"/>
  <c r="D39" i="57" s="1"/>
  <c r="B15" i="57"/>
  <c r="C15" i="57" s="1"/>
  <c r="D15" i="57" s="1"/>
  <c r="B21" i="57"/>
  <c r="C21" i="57" s="1"/>
  <c r="D21" i="57" s="1"/>
  <c r="B40" i="57"/>
  <c r="C40" i="57" s="1"/>
  <c r="D40" i="57" s="1"/>
  <c r="B37" i="57"/>
  <c r="C37" i="57" s="1"/>
  <c r="D37" i="57" s="1"/>
  <c r="B45" i="57"/>
  <c r="C45" i="57" s="1"/>
  <c r="D45" i="57" s="1"/>
  <c r="B23" i="57"/>
  <c r="C23" i="57" s="1"/>
  <c r="D23" i="57" s="1"/>
  <c r="B36" i="57"/>
  <c r="C36" i="57" s="1"/>
  <c r="D36" i="57" s="1"/>
  <c r="B43" i="57"/>
  <c r="C43" i="57" s="1"/>
  <c r="D43" i="57" s="1"/>
  <c r="B51" i="57"/>
  <c r="C51" i="57" s="1"/>
  <c r="D51" i="57" s="1"/>
  <c r="B52" i="57"/>
  <c r="C52" i="57" s="1"/>
  <c r="D52" i="57" s="1"/>
  <c r="B53" i="57"/>
  <c r="C53" i="57" s="1"/>
  <c r="D53" i="57" s="1"/>
  <c r="B34" i="57"/>
  <c r="C34" i="57" s="1"/>
  <c r="D34" i="57" s="1"/>
  <c r="B48" i="57"/>
  <c r="C48" i="57" s="1"/>
  <c r="D48" i="57" s="1"/>
  <c r="B47" i="57"/>
  <c r="C47" i="57" s="1"/>
  <c r="D47" i="57" s="1"/>
  <c r="B33" i="57"/>
  <c r="C33" i="57" s="1"/>
  <c r="D33" i="57" s="1"/>
  <c r="B19" i="57"/>
  <c r="C19" i="57" s="1"/>
  <c r="D19" i="57" s="1"/>
  <c r="B54" i="57"/>
  <c r="C54" i="57" s="1"/>
  <c r="D54" i="57" s="1"/>
  <c r="B18" i="57"/>
  <c r="C18" i="57" s="1"/>
  <c r="D18" i="57" s="1"/>
  <c r="B20" i="57"/>
  <c r="C20" i="57" s="1"/>
  <c r="D20" i="57" s="1"/>
  <c r="B14" i="57"/>
  <c r="C14" i="57" s="1"/>
  <c r="D14" i="57" s="1"/>
  <c r="B32" i="57"/>
  <c r="C32" i="57" s="1"/>
  <c r="D32" i="57" s="1"/>
  <c r="B35" i="57"/>
  <c r="C35" i="57" s="1"/>
  <c r="D35" i="57" s="1"/>
  <c r="B46" i="57"/>
  <c r="C46" i="57" s="1"/>
  <c r="D46" i="57" s="1"/>
  <c r="M59" i="57"/>
  <c r="O59" i="58" s="1"/>
  <c r="S59" i="58" s="1"/>
  <c r="M41" i="57"/>
  <c r="O41" i="58" s="1"/>
  <c r="M49" i="57"/>
  <c r="M38" i="57"/>
  <c r="O38" i="58" s="1"/>
  <c r="M12" i="57"/>
  <c r="O12" i="58" s="1"/>
  <c r="M64" i="57"/>
  <c r="O64" i="57" s="1"/>
  <c r="S64" i="57" s="1"/>
  <c r="M61" i="57"/>
  <c r="O61" i="58" s="1"/>
  <c r="S61" i="58" s="1"/>
  <c r="M33" i="57"/>
  <c r="O33" i="58" s="1"/>
  <c r="M45" i="57"/>
  <c r="M22" i="57"/>
  <c r="O22" i="58" s="1"/>
  <c r="M15" i="57"/>
  <c r="M25" i="57"/>
  <c r="O25" i="58" s="1"/>
  <c r="M34" i="57"/>
  <c r="M66" i="57"/>
  <c r="O66" i="58" s="1"/>
  <c r="S66" i="58" s="1"/>
  <c r="M17" i="57"/>
  <c r="O17" i="58" s="1"/>
  <c r="M13" i="57"/>
  <c r="H49" i="59"/>
  <c r="H34" i="59"/>
  <c r="H46" i="59"/>
  <c r="H19" i="59"/>
  <c r="H24" i="59"/>
  <c r="H51" i="59"/>
  <c r="H31" i="59"/>
  <c r="H39" i="59"/>
  <c r="H32" i="59"/>
  <c r="H33" i="59"/>
  <c r="C44" i="60"/>
  <c r="D44" i="60" s="1"/>
  <c r="O36" i="56"/>
  <c r="H43" i="52"/>
  <c r="H23" i="52"/>
  <c r="B15" i="53"/>
  <c r="B10" i="53"/>
  <c r="B55" i="53"/>
  <c r="B47" i="53"/>
  <c r="B39" i="53"/>
  <c r="B31" i="53"/>
  <c r="B23" i="53"/>
  <c r="B16" i="53"/>
  <c r="B32" i="53"/>
  <c r="B48" i="53"/>
  <c r="B26" i="53"/>
  <c r="B42" i="53"/>
  <c r="B14" i="53"/>
  <c r="B12" i="53"/>
  <c r="B49" i="53"/>
  <c r="B37" i="53"/>
  <c r="B27" i="53"/>
  <c r="B17" i="53"/>
  <c r="B28" i="53"/>
  <c r="B52" i="53"/>
  <c r="B18" i="53"/>
  <c r="B38" i="53"/>
  <c r="B11" i="53"/>
  <c r="B53" i="53"/>
  <c r="B43" i="53"/>
  <c r="B33" i="53"/>
  <c r="B21" i="53"/>
  <c r="B20" i="53"/>
  <c r="B40" i="53"/>
  <c r="B30" i="53"/>
  <c r="B50" i="53"/>
  <c r="B13" i="53"/>
  <c r="M31" i="56"/>
  <c r="O31" i="57" s="1"/>
  <c r="M46" i="56"/>
  <c r="O46" i="57" s="1"/>
  <c r="M50" i="56"/>
  <c r="M20" i="56"/>
  <c r="O20" i="57" s="1"/>
  <c r="M35" i="56"/>
  <c r="O35" i="57" s="1"/>
  <c r="M54" i="56"/>
  <c r="M12" i="56"/>
  <c r="O12" i="57" s="1"/>
  <c r="M10" i="56"/>
  <c r="O10" i="56" s="1"/>
  <c r="M48" i="56"/>
  <c r="M37" i="56"/>
  <c r="M22" i="56"/>
  <c r="O22" i="57" s="1"/>
  <c r="M53" i="56"/>
  <c r="O53" i="57" s="1"/>
  <c r="M66" i="56"/>
  <c r="M11" i="56"/>
  <c r="O11" i="57" s="1"/>
  <c r="M38" i="56"/>
  <c r="M49" i="56"/>
  <c r="O49" i="56" s="1"/>
  <c r="M26" i="56"/>
  <c r="M39" i="56"/>
  <c r="O39" i="57" s="1"/>
  <c r="M29" i="56"/>
  <c r="M56" i="56"/>
  <c r="O56" i="57" s="1"/>
  <c r="M41" i="56"/>
  <c r="M68" i="56"/>
  <c r="O68" i="56" s="1"/>
  <c r="S68" i="56" s="1"/>
  <c r="O51" i="52"/>
  <c r="O59" i="57"/>
  <c r="S59" i="57" s="1"/>
  <c r="S63" i="59"/>
  <c r="C41" i="52"/>
  <c r="D41" i="52" s="1"/>
  <c r="C21" i="52"/>
  <c r="D21" i="52" s="1"/>
  <c r="C43" i="52"/>
  <c r="D43" i="52" s="1"/>
  <c r="M45" i="58"/>
  <c r="O45" i="59" s="1"/>
  <c r="M35" i="58"/>
  <c r="O35" i="59" s="1"/>
  <c r="M13" i="58"/>
  <c r="M64" i="58"/>
  <c r="O64" i="58" s="1"/>
  <c r="S64" i="58" s="1"/>
  <c r="M42" i="58"/>
  <c r="O13" i="53"/>
  <c r="M46" i="1"/>
  <c r="O46" i="52" s="1"/>
  <c r="M45" i="1"/>
  <c r="O45" i="52" s="1"/>
  <c r="M52" i="1"/>
  <c r="O52" i="52" s="1"/>
  <c r="B46" i="54"/>
  <c r="B33" i="54"/>
  <c r="B44" i="54"/>
  <c r="B25" i="54"/>
  <c r="B16" i="54"/>
  <c r="B40" i="54"/>
  <c r="B31" i="54"/>
  <c r="O42" i="53"/>
  <c r="O28" i="56"/>
  <c r="O28" i="54"/>
  <c r="B6" i="52"/>
  <c r="B48" i="52"/>
  <c r="B14" i="52"/>
  <c r="B50" i="52"/>
  <c r="B34" i="52"/>
  <c r="B45" i="52"/>
  <c r="B29" i="52"/>
  <c r="B31" i="52"/>
  <c r="B12" i="52"/>
  <c r="B28" i="52"/>
  <c r="C28" i="52" s="1"/>
  <c r="D28" i="52" s="1"/>
  <c r="B13" i="52"/>
  <c r="B19" i="52"/>
  <c r="B26" i="52"/>
  <c r="B22" i="52"/>
  <c r="M50" i="53"/>
  <c r="O50" i="54" s="1"/>
  <c r="M20" i="53"/>
  <c r="O20" i="54" s="1"/>
  <c r="M45" i="53"/>
  <c r="M61" i="53"/>
  <c r="O61" i="54" s="1"/>
  <c r="S61" i="54" s="1"/>
  <c r="M31" i="53"/>
  <c r="O31" i="54" s="1"/>
  <c r="M57" i="53"/>
  <c r="M30" i="53"/>
  <c r="O30" i="54" s="1"/>
  <c r="M8" i="53"/>
  <c r="O8" i="53" s="1"/>
  <c r="M7" i="53"/>
  <c r="O7" i="53" s="1"/>
  <c r="M41" i="53"/>
  <c r="O41" i="54" s="1"/>
  <c r="M54" i="53"/>
  <c r="O54" i="53" s="1"/>
  <c r="M25" i="53"/>
  <c r="O25" i="53" s="1"/>
  <c r="M6" i="53"/>
  <c r="M29" i="53"/>
  <c r="O29" i="53" s="1"/>
  <c r="M9" i="53"/>
  <c r="O9" i="53" s="1"/>
  <c r="B32" i="55"/>
  <c r="B9" i="55"/>
  <c r="L9" i="55" s="1"/>
  <c r="O37" i="59"/>
  <c r="O50" i="61"/>
  <c r="O18" i="57"/>
  <c r="O51" i="54"/>
  <c r="O41" i="59"/>
  <c r="O43" i="58"/>
  <c r="O36" i="55"/>
  <c r="O8" i="54"/>
  <c r="O32" i="54"/>
  <c r="O61" i="55"/>
  <c r="S61" i="55" s="1"/>
  <c r="O67" i="52"/>
  <c r="S67" i="52" s="1"/>
  <c r="O55" i="57"/>
  <c r="O13" i="59"/>
  <c r="O26" i="59"/>
  <c r="O63" i="55"/>
  <c r="S63" i="55" s="1"/>
  <c r="O15" i="60"/>
  <c r="O31" i="61"/>
  <c r="O57" i="56"/>
  <c r="S57" i="56" s="1"/>
  <c r="O38" i="56"/>
  <c r="O27" i="52"/>
  <c r="O29" i="59"/>
  <c r="O68" i="52"/>
  <c r="S68" i="52" s="1"/>
  <c r="O18" i="54"/>
  <c r="O28" i="57"/>
  <c r="O48" i="53"/>
  <c r="O47" i="53"/>
  <c r="O68" i="53"/>
  <c r="S68" i="53" s="1"/>
  <c r="O17" i="56"/>
  <c r="O49" i="58"/>
  <c r="O18" i="56"/>
  <c r="O33" i="56"/>
  <c r="O62" i="57"/>
  <c r="S62" i="57" s="1"/>
  <c r="O62" i="58"/>
  <c r="S62" i="58" s="1"/>
  <c r="O48" i="59"/>
  <c r="O48" i="58"/>
  <c r="O51" i="53"/>
  <c r="O56" i="52"/>
  <c r="O46" i="59"/>
  <c r="O46" i="58"/>
  <c r="O67" i="59"/>
  <c r="S67" i="59" s="1"/>
  <c r="O67" i="58"/>
  <c r="S67" i="58" s="1"/>
  <c r="O60" i="58"/>
  <c r="S60" i="58" s="1"/>
  <c r="O60" i="59"/>
  <c r="S60" i="59" s="1"/>
  <c r="O56" i="59"/>
  <c r="O56" i="58"/>
  <c r="O29" i="52"/>
  <c r="O28" i="53"/>
  <c r="O28" i="52"/>
  <c r="O63" i="58"/>
  <c r="S63" i="58" s="1"/>
  <c r="O63" i="57"/>
  <c r="S63" i="57" s="1"/>
  <c r="O62" i="61"/>
  <c r="S62" i="61" s="1"/>
  <c r="O34" i="57"/>
  <c r="O34" i="58"/>
  <c r="O23" i="58"/>
  <c r="O23" i="57"/>
  <c r="O25" i="57"/>
  <c r="O54" i="54"/>
  <c r="O54" i="55"/>
  <c r="O43" i="57"/>
  <c r="O24" i="59"/>
  <c r="O24" i="58"/>
  <c r="O19" i="53"/>
  <c r="O65" i="53"/>
  <c r="S65" i="53" s="1"/>
  <c r="O57" i="59"/>
  <c r="S57" i="59" s="1"/>
  <c r="O57" i="58"/>
  <c r="S57" i="58" s="1"/>
  <c r="O30" i="52"/>
  <c r="O35" i="53"/>
  <c r="O61" i="53"/>
  <c r="S61" i="53" s="1"/>
  <c r="O61" i="52"/>
  <c r="S61" i="52" s="1"/>
  <c r="O42" i="59"/>
  <c r="O42" i="58"/>
  <c r="O9" i="54" l="1"/>
  <c r="O56" i="54"/>
  <c r="O53" i="56"/>
  <c r="O66" i="57"/>
  <c r="S66" i="57" s="1"/>
  <c r="H14" i="59"/>
  <c r="H28" i="59"/>
  <c r="O64" i="54"/>
  <c r="S64" i="54" s="1"/>
  <c r="H49" i="54"/>
  <c r="C38" i="54"/>
  <c r="D38" i="54" s="1"/>
  <c r="L32" i="54"/>
  <c r="L39" i="57"/>
  <c r="L48" i="57"/>
  <c r="H45" i="57"/>
  <c r="H54" i="57"/>
  <c r="O68" i="55"/>
  <c r="S68" i="55" s="1"/>
  <c r="C30" i="54"/>
  <c r="D30" i="54" s="1"/>
  <c r="C55" i="60"/>
  <c r="D55" i="60" s="1"/>
  <c r="L46" i="60"/>
  <c r="N46" i="60" s="1"/>
  <c r="O58" i="54"/>
  <c r="S58" i="54" s="1"/>
  <c r="O58" i="53"/>
  <c r="S58" i="53" s="1"/>
  <c r="O11" i="53"/>
  <c r="O49" i="54"/>
  <c r="O49" i="53"/>
  <c r="O34" i="54"/>
  <c r="H35" i="59"/>
  <c r="O49" i="57"/>
  <c r="L38" i="54"/>
  <c r="P38" i="54" s="1"/>
  <c r="C11" i="54"/>
  <c r="D11" i="54" s="1"/>
  <c r="O12" i="56"/>
  <c r="L35" i="59"/>
  <c r="L28" i="59"/>
  <c r="L30" i="57"/>
  <c r="H13" i="57"/>
  <c r="H55" i="57"/>
  <c r="H18" i="57"/>
  <c r="H39" i="57"/>
  <c r="L18" i="54"/>
  <c r="L22" i="54"/>
  <c r="C45" i="60"/>
  <c r="D45" i="60" s="1"/>
  <c r="E45" i="60" s="1"/>
  <c r="F45" i="60" s="1"/>
  <c r="G45" i="60" s="1"/>
  <c r="O20" i="56"/>
  <c r="O19" i="55"/>
  <c r="O66" i="52"/>
  <c r="S66" i="52" s="1"/>
  <c r="L27" i="54"/>
  <c r="H22" i="54"/>
  <c r="O21" i="54"/>
  <c r="H45" i="59"/>
  <c r="H53" i="59"/>
  <c r="O50" i="53"/>
  <c r="H38" i="54"/>
  <c r="C55" i="54"/>
  <c r="D55" i="54" s="1"/>
  <c r="L14" i="59"/>
  <c r="L53" i="59"/>
  <c r="L26" i="57"/>
  <c r="N26" i="57" s="1"/>
  <c r="L17" i="57"/>
  <c r="L47" i="57"/>
  <c r="L19" i="57"/>
  <c r="N19" i="57" s="1"/>
  <c r="H17" i="57"/>
  <c r="H30" i="54"/>
  <c r="L39" i="60"/>
  <c r="N25" i="57"/>
  <c r="N16" i="57"/>
  <c r="E18" i="59"/>
  <c r="F18" i="59" s="1"/>
  <c r="G18" i="59" s="1"/>
  <c r="E43" i="59"/>
  <c r="F43" i="59" s="1"/>
  <c r="G43" i="59" s="1"/>
  <c r="E41" i="56"/>
  <c r="F41" i="56" s="1"/>
  <c r="E24" i="59"/>
  <c r="F24" i="59" s="1"/>
  <c r="N46" i="61"/>
  <c r="E24" i="55"/>
  <c r="F24" i="55" s="1"/>
  <c r="E43" i="52"/>
  <c r="F43" i="52" s="1"/>
  <c r="J43" i="52" s="1"/>
  <c r="O54" i="56"/>
  <c r="O54" i="57"/>
  <c r="C40" i="53"/>
  <c r="D40" i="53" s="1"/>
  <c r="H40" i="53"/>
  <c r="L40" i="53"/>
  <c r="L27" i="53"/>
  <c r="C27" i="53"/>
  <c r="D27" i="53" s="1"/>
  <c r="H27" i="53"/>
  <c r="H32" i="53"/>
  <c r="L32" i="53"/>
  <c r="N32" i="54" s="1"/>
  <c r="C32" i="53"/>
  <c r="D32" i="53" s="1"/>
  <c r="L15" i="53"/>
  <c r="H15" i="53"/>
  <c r="C15" i="53"/>
  <c r="D15" i="53" s="1"/>
  <c r="E33" i="57"/>
  <c r="F33" i="57" s="1"/>
  <c r="G33" i="57" s="1"/>
  <c r="E40" i="57"/>
  <c r="F40" i="57" s="1"/>
  <c r="G40" i="57" s="1"/>
  <c r="D11" i="57"/>
  <c r="C11" i="58"/>
  <c r="D11" i="58" s="1"/>
  <c r="O17" i="54"/>
  <c r="O17" i="55"/>
  <c r="O26" i="54"/>
  <c r="O26" i="55"/>
  <c r="E39" i="56"/>
  <c r="F39" i="56" s="1"/>
  <c r="H55" i="61"/>
  <c r="C55" i="61"/>
  <c r="D55" i="61" s="1"/>
  <c r="H38" i="61"/>
  <c r="C38" i="61"/>
  <c r="D38" i="61" s="1"/>
  <c r="N22" i="56"/>
  <c r="L10" i="57"/>
  <c r="N10" i="57" s="1"/>
  <c r="E28" i="56"/>
  <c r="F28" i="56" s="1"/>
  <c r="G28" i="56" s="1"/>
  <c r="E49" i="56"/>
  <c r="F49" i="56" s="1"/>
  <c r="G49" i="56" s="1"/>
  <c r="E51" i="56"/>
  <c r="F51" i="56" s="1"/>
  <c r="G51" i="56" s="1"/>
  <c r="N11" i="55"/>
  <c r="H46" i="57"/>
  <c r="C41" i="55"/>
  <c r="D41" i="55" s="1"/>
  <c r="O64" i="59"/>
  <c r="S64" i="59" s="1"/>
  <c r="H13" i="52"/>
  <c r="C13" i="52"/>
  <c r="D13" i="52" s="1"/>
  <c r="L13" i="52"/>
  <c r="C31" i="54"/>
  <c r="D31" i="54" s="1"/>
  <c r="L31" i="54"/>
  <c r="H31" i="54"/>
  <c r="E28" i="52"/>
  <c r="F28" i="52" s="1"/>
  <c r="G28" i="52" s="1"/>
  <c r="E35" i="57"/>
  <c r="F35" i="57" s="1"/>
  <c r="H19" i="52"/>
  <c r="L19" i="52"/>
  <c r="C19" i="52"/>
  <c r="D19" i="52" s="1"/>
  <c r="C50" i="52"/>
  <c r="D50" i="52" s="1"/>
  <c r="H50" i="52"/>
  <c r="L50" i="52"/>
  <c r="C25" i="54"/>
  <c r="D25" i="54" s="1"/>
  <c r="L25" i="54"/>
  <c r="H25" i="54"/>
  <c r="O37" i="57"/>
  <c r="O37" i="56"/>
  <c r="L9" i="56"/>
  <c r="N9" i="56" s="1"/>
  <c r="C43" i="53"/>
  <c r="D43" i="53" s="1"/>
  <c r="H43" i="53"/>
  <c r="L43" i="53"/>
  <c r="H14" i="53"/>
  <c r="C14" i="53"/>
  <c r="D14" i="53" s="1"/>
  <c r="L14" i="53"/>
  <c r="C39" i="53"/>
  <c r="D39" i="53" s="1"/>
  <c r="L39" i="53"/>
  <c r="H39" i="53"/>
  <c r="E46" i="57"/>
  <c r="F46" i="57" s="1"/>
  <c r="E53" i="57"/>
  <c r="F53" i="57" s="1"/>
  <c r="G53" i="57" s="1"/>
  <c r="E27" i="57"/>
  <c r="F27" i="57" s="1"/>
  <c r="G27" i="57" s="1"/>
  <c r="O66" i="54"/>
  <c r="S66" i="54" s="1"/>
  <c r="O66" i="55"/>
  <c r="S66" i="55" s="1"/>
  <c r="O39" i="56"/>
  <c r="E55" i="54"/>
  <c r="F55" i="54" s="1"/>
  <c r="H19" i="61"/>
  <c r="C19" i="61"/>
  <c r="D19" i="61" s="1"/>
  <c r="C33" i="61"/>
  <c r="D33" i="61" s="1"/>
  <c r="H33" i="61"/>
  <c r="H32" i="61"/>
  <c r="C32" i="61"/>
  <c r="D32" i="61" s="1"/>
  <c r="E47" i="56"/>
  <c r="F47" i="56" s="1"/>
  <c r="G47" i="56" s="1"/>
  <c r="E42" i="56"/>
  <c r="F42" i="56" s="1"/>
  <c r="G42" i="56" s="1"/>
  <c r="E48" i="56"/>
  <c r="F48" i="56" s="1"/>
  <c r="G48" i="56" s="1"/>
  <c r="E52" i="56"/>
  <c r="F52" i="56" s="1"/>
  <c r="G52" i="56" s="1"/>
  <c r="N22" i="55"/>
  <c r="E39" i="59"/>
  <c r="F39" i="59" s="1"/>
  <c r="J39" i="59" s="1"/>
  <c r="H30" i="59"/>
  <c r="C30" i="59"/>
  <c r="D30" i="59" s="1"/>
  <c r="H26" i="59"/>
  <c r="C26" i="59"/>
  <c r="D26" i="59" s="1"/>
  <c r="H17" i="59"/>
  <c r="C17" i="59"/>
  <c r="D17" i="59" s="1"/>
  <c r="H22" i="59"/>
  <c r="C22" i="59"/>
  <c r="D22" i="59" s="1"/>
  <c r="H27" i="59"/>
  <c r="C27" i="59"/>
  <c r="D27" i="59" s="1"/>
  <c r="L20" i="57"/>
  <c r="L27" i="57"/>
  <c r="N17" i="57"/>
  <c r="E41" i="60"/>
  <c r="F41" i="60" s="1"/>
  <c r="G41" i="60" s="1"/>
  <c r="O22" i="54"/>
  <c r="H29" i="52"/>
  <c r="C29" i="52"/>
  <c r="D29" i="52" s="1"/>
  <c r="L29" i="52"/>
  <c r="H44" i="54"/>
  <c r="L44" i="54"/>
  <c r="C44" i="54"/>
  <c r="D44" i="54" s="1"/>
  <c r="O20" i="53"/>
  <c r="O41" i="56"/>
  <c r="O41" i="57"/>
  <c r="O26" i="57"/>
  <c r="O26" i="56"/>
  <c r="O48" i="57"/>
  <c r="O48" i="56"/>
  <c r="H13" i="53"/>
  <c r="C13" i="53"/>
  <c r="D13" i="53" s="1"/>
  <c r="L13" i="53"/>
  <c r="L53" i="53"/>
  <c r="C53" i="53"/>
  <c r="D53" i="53" s="1"/>
  <c r="H53" i="53"/>
  <c r="H37" i="53"/>
  <c r="L37" i="53"/>
  <c r="C37" i="53"/>
  <c r="D37" i="53" s="1"/>
  <c r="H16" i="53"/>
  <c r="C16" i="53"/>
  <c r="D16" i="53" s="1"/>
  <c r="L16" i="53"/>
  <c r="O15" i="57"/>
  <c r="O15" i="58"/>
  <c r="E47" i="57"/>
  <c r="F47" i="57" s="1"/>
  <c r="G47" i="57" s="1"/>
  <c r="E23" i="57"/>
  <c r="F23" i="57" s="1"/>
  <c r="E13" i="57"/>
  <c r="F13" i="57" s="1"/>
  <c r="J13" i="57" s="1"/>
  <c r="P13" i="57" s="1"/>
  <c r="E12" i="57"/>
  <c r="F12" i="57" s="1"/>
  <c r="G12" i="57" s="1"/>
  <c r="O39" i="54"/>
  <c r="O39" i="55"/>
  <c r="E20" i="56"/>
  <c r="F20" i="56" s="1"/>
  <c r="G20" i="56" s="1"/>
  <c r="L27" i="61"/>
  <c r="L22" i="61"/>
  <c r="C45" i="61"/>
  <c r="D45" i="61" s="1"/>
  <c r="H45" i="61"/>
  <c r="H20" i="61"/>
  <c r="C20" i="61"/>
  <c r="D20" i="61" s="1"/>
  <c r="H37" i="61"/>
  <c r="C37" i="61"/>
  <c r="D37" i="61" s="1"/>
  <c r="C42" i="61"/>
  <c r="D42" i="61" s="1"/>
  <c r="H42" i="61"/>
  <c r="C40" i="61"/>
  <c r="D40" i="61" s="1"/>
  <c r="H40" i="61"/>
  <c r="L40" i="61"/>
  <c r="E22" i="60"/>
  <c r="F22" i="60" s="1"/>
  <c r="L39" i="59"/>
  <c r="E11" i="56"/>
  <c r="F11" i="56" s="1"/>
  <c r="G11" i="56" s="1"/>
  <c r="E24" i="56"/>
  <c r="F24" i="56" s="1"/>
  <c r="E19" i="56"/>
  <c r="F19" i="56" s="1"/>
  <c r="G19" i="56" s="1"/>
  <c r="E14" i="56"/>
  <c r="F14" i="56" s="1"/>
  <c r="G14" i="56" s="1"/>
  <c r="E26" i="56"/>
  <c r="F26" i="56" s="1"/>
  <c r="G26" i="56" s="1"/>
  <c r="L50" i="55"/>
  <c r="L47" i="55"/>
  <c r="L52" i="55"/>
  <c r="N52" i="56" s="1"/>
  <c r="E49" i="57"/>
  <c r="F49" i="57" s="1"/>
  <c r="J49" i="57" s="1"/>
  <c r="O35" i="56"/>
  <c r="L18" i="61"/>
  <c r="E31" i="59"/>
  <c r="F31" i="59" s="1"/>
  <c r="J31" i="59" s="1"/>
  <c r="P31" i="59" s="1"/>
  <c r="H55" i="59"/>
  <c r="C55" i="59"/>
  <c r="D55" i="59" s="1"/>
  <c r="H23" i="59"/>
  <c r="C23" i="59"/>
  <c r="D23" i="59" s="1"/>
  <c r="H15" i="59"/>
  <c r="C15" i="59"/>
  <c r="D15" i="59" s="1"/>
  <c r="C16" i="59"/>
  <c r="D16" i="59" s="1"/>
  <c r="L16" i="59"/>
  <c r="L21" i="57"/>
  <c r="N42" i="57"/>
  <c r="L46" i="57"/>
  <c r="N22" i="57"/>
  <c r="H47" i="57"/>
  <c r="H11" i="57"/>
  <c r="H11" i="58" s="1"/>
  <c r="C43" i="60"/>
  <c r="D43" i="60" s="1"/>
  <c r="C26" i="60"/>
  <c r="D26" i="60" s="1"/>
  <c r="H18" i="60"/>
  <c r="C53" i="60"/>
  <c r="D53" i="60" s="1"/>
  <c r="H54" i="60"/>
  <c r="H27" i="60"/>
  <c r="H50" i="60"/>
  <c r="C28" i="60"/>
  <c r="D28" i="60" s="1"/>
  <c r="C29" i="60"/>
  <c r="D29" i="60" s="1"/>
  <c r="H53" i="60"/>
  <c r="C42" i="60"/>
  <c r="D42" i="60" s="1"/>
  <c r="H30" i="60"/>
  <c r="H15" i="60"/>
  <c r="C21" i="60"/>
  <c r="D21" i="60" s="1"/>
  <c r="L50" i="60"/>
  <c r="N50" i="61" s="1"/>
  <c r="C14" i="60"/>
  <c r="L35" i="60"/>
  <c r="L40" i="60"/>
  <c r="L29" i="60"/>
  <c r="L14" i="60"/>
  <c r="L47" i="60"/>
  <c r="L53" i="60"/>
  <c r="L24" i="60"/>
  <c r="L42" i="60"/>
  <c r="C54" i="60"/>
  <c r="D54" i="60" s="1"/>
  <c r="H20" i="60"/>
  <c r="H40" i="60"/>
  <c r="C38" i="60"/>
  <c r="D38" i="60" s="1"/>
  <c r="C56" i="60"/>
  <c r="D56" i="60" s="1"/>
  <c r="H25" i="60"/>
  <c r="H42" i="60"/>
  <c r="H26" i="60"/>
  <c r="H52" i="60"/>
  <c r="C33" i="60"/>
  <c r="D33" i="60" s="1"/>
  <c r="C49" i="60"/>
  <c r="D49" i="60" s="1"/>
  <c r="H16" i="60"/>
  <c r="H38" i="60"/>
  <c r="L16" i="60"/>
  <c r="L33" i="60"/>
  <c r="L31" i="60"/>
  <c r="L20" i="60"/>
  <c r="L28" i="60"/>
  <c r="L38" i="60"/>
  <c r="L21" i="60"/>
  <c r="L30" i="60"/>
  <c r="L36" i="60"/>
  <c r="C52" i="60"/>
  <c r="D52" i="60" s="1"/>
  <c r="C48" i="60"/>
  <c r="D48" i="60" s="1"/>
  <c r="C30" i="60"/>
  <c r="D30" i="60" s="1"/>
  <c r="C40" i="60"/>
  <c r="D40" i="60" s="1"/>
  <c r="H31" i="60"/>
  <c r="C36" i="60"/>
  <c r="D36" i="60" s="1"/>
  <c r="H48" i="60"/>
  <c r="C25" i="60"/>
  <c r="D25" i="60" s="1"/>
  <c r="H21" i="60"/>
  <c r="L43" i="60"/>
  <c r="L37" i="60"/>
  <c r="N37" i="61" s="1"/>
  <c r="L27" i="60"/>
  <c r="L52" i="60"/>
  <c r="C35" i="60"/>
  <c r="D35" i="60" s="1"/>
  <c r="H43" i="60"/>
  <c r="C50" i="60"/>
  <c r="D50" i="60" s="1"/>
  <c r="H56" i="60"/>
  <c r="C18" i="60"/>
  <c r="D18" i="60" s="1"/>
  <c r="C47" i="60"/>
  <c r="D47" i="60" s="1"/>
  <c r="H33" i="60"/>
  <c r="H35" i="60"/>
  <c r="L19" i="60"/>
  <c r="L44" i="60"/>
  <c r="L18" i="60"/>
  <c r="H44" i="60"/>
  <c r="L48" i="60"/>
  <c r="H28" i="60"/>
  <c r="C37" i="60"/>
  <c r="D37" i="60" s="1"/>
  <c r="H29" i="60"/>
  <c r="L25" i="60"/>
  <c r="N25" i="61" s="1"/>
  <c r="L26" i="60"/>
  <c r="C19" i="60"/>
  <c r="D19" i="60" s="1"/>
  <c r="L56" i="60"/>
  <c r="C24" i="60"/>
  <c r="D24" i="60" s="1"/>
  <c r="H36" i="60"/>
  <c r="L54" i="60"/>
  <c r="H19" i="60"/>
  <c r="H37" i="60"/>
  <c r="C31" i="60"/>
  <c r="D31" i="60" s="1"/>
  <c r="C27" i="60"/>
  <c r="D27" i="60" s="1"/>
  <c r="H47" i="60"/>
  <c r="H14" i="60"/>
  <c r="H14" i="61" s="1"/>
  <c r="H49" i="60"/>
  <c r="C16" i="60"/>
  <c r="D16" i="60" s="1"/>
  <c r="H24" i="60"/>
  <c r="C20" i="60"/>
  <c r="D20" i="60" s="1"/>
  <c r="L15" i="60"/>
  <c r="L49" i="60"/>
  <c r="N49" i="61" s="1"/>
  <c r="H51" i="60"/>
  <c r="C15" i="60"/>
  <c r="D15" i="60" s="1"/>
  <c r="O33" i="55"/>
  <c r="H24" i="55"/>
  <c r="E30" i="54"/>
  <c r="F30" i="54" s="1"/>
  <c r="H39" i="60"/>
  <c r="L17" i="60"/>
  <c r="L34" i="60"/>
  <c r="L45" i="60"/>
  <c r="N45" i="61" s="1"/>
  <c r="L23" i="60"/>
  <c r="H46" i="60"/>
  <c r="H41" i="60"/>
  <c r="L26" i="61"/>
  <c r="C12" i="56"/>
  <c r="D12" i="56" s="1"/>
  <c r="O66" i="56"/>
  <c r="S66" i="56" s="1"/>
  <c r="O17" i="57"/>
  <c r="O47" i="54"/>
  <c r="O35" i="54"/>
  <c r="H32" i="55"/>
  <c r="C32" i="55"/>
  <c r="D32" i="55" s="1"/>
  <c r="O25" i="54"/>
  <c r="H22" i="52"/>
  <c r="C22" i="52"/>
  <c r="D22" i="52" s="1"/>
  <c r="L22" i="52"/>
  <c r="H28" i="52"/>
  <c r="L28" i="52"/>
  <c r="C45" i="52"/>
  <c r="D45" i="52" s="1"/>
  <c r="H45" i="52"/>
  <c r="L45" i="52"/>
  <c r="H48" i="52"/>
  <c r="C48" i="52"/>
  <c r="D48" i="52" s="1"/>
  <c r="L48" i="52"/>
  <c r="L40" i="54"/>
  <c r="H40" i="54"/>
  <c r="C40" i="54"/>
  <c r="D40" i="54" s="1"/>
  <c r="L33" i="54"/>
  <c r="C33" i="54"/>
  <c r="D33" i="54" s="1"/>
  <c r="H33" i="54"/>
  <c r="C18" i="52"/>
  <c r="D18" i="52" s="1"/>
  <c r="H17" i="52"/>
  <c r="L17" i="55"/>
  <c r="C50" i="53"/>
  <c r="D50" i="53" s="1"/>
  <c r="H50" i="53"/>
  <c r="L50" i="53"/>
  <c r="L21" i="53"/>
  <c r="H21" i="53"/>
  <c r="C21" i="53"/>
  <c r="D21" i="53" s="1"/>
  <c r="L11" i="53"/>
  <c r="N11" i="54" s="1"/>
  <c r="H11" i="53"/>
  <c r="C11" i="53"/>
  <c r="D11" i="53" s="1"/>
  <c r="C28" i="53"/>
  <c r="D28" i="53" s="1"/>
  <c r="H28" i="53"/>
  <c r="L28" i="53"/>
  <c r="H49" i="53"/>
  <c r="C49" i="53"/>
  <c r="D49" i="53" s="1"/>
  <c r="L49" i="53"/>
  <c r="L26" i="53"/>
  <c r="H26" i="53"/>
  <c r="C26" i="53"/>
  <c r="D26" i="53" s="1"/>
  <c r="L23" i="53"/>
  <c r="C23" i="53"/>
  <c r="D23" i="53" s="1"/>
  <c r="H23" i="53"/>
  <c r="C55" i="53"/>
  <c r="D55" i="53" s="1"/>
  <c r="L55" i="53"/>
  <c r="H55" i="53"/>
  <c r="O11" i="56"/>
  <c r="H43" i="59"/>
  <c r="E32" i="57"/>
  <c r="F32" i="57" s="1"/>
  <c r="E54" i="57"/>
  <c r="F54" i="57" s="1"/>
  <c r="J54" i="57" s="1"/>
  <c r="E48" i="57"/>
  <c r="F48" i="57" s="1"/>
  <c r="E51" i="57"/>
  <c r="F51" i="57" s="1"/>
  <c r="G51" i="57" s="1"/>
  <c r="E45" i="57"/>
  <c r="F45" i="57" s="1"/>
  <c r="E15" i="57"/>
  <c r="F15" i="57" s="1"/>
  <c r="G15" i="57" s="1"/>
  <c r="E28" i="57"/>
  <c r="F28" i="57" s="1"/>
  <c r="G28" i="57" s="1"/>
  <c r="E16" i="57"/>
  <c r="F16" i="57" s="1"/>
  <c r="G16" i="57" s="1"/>
  <c r="E30" i="57"/>
  <c r="F30" i="57" s="1"/>
  <c r="O46" i="55"/>
  <c r="O46" i="54"/>
  <c r="O42" i="54"/>
  <c r="O42" i="55"/>
  <c r="O40" i="55"/>
  <c r="O40" i="54"/>
  <c r="O24" i="54"/>
  <c r="O24" i="55"/>
  <c r="O44" i="54"/>
  <c r="O44" i="55"/>
  <c r="O53" i="54"/>
  <c r="O53" i="55"/>
  <c r="O61" i="57"/>
  <c r="S61" i="57" s="1"/>
  <c r="O60" i="54"/>
  <c r="S60" i="54" s="1"/>
  <c r="O33" i="57"/>
  <c r="E49" i="54"/>
  <c r="F49" i="54" s="1"/>
  <c r="J49" i="54" s="1"/>
  <c r="E9" i="54"/>
  <c r="F9" i="54" s="1"/>
  <c r="O68" i="57"/>
  <c r="S68" i="57" s="1"/>
  <c r="H52" i="57"/>
  <c r="C22" i="56"/>
  <c r="D22" i="56" s="1"/>
  <c r="O22" i="56"/>
  <c r="L19" i="61"/>
  <c r="L38" i="61"/>
  <c r="L20" i="61"/>
  <c r="H53" i="61"/>
  <c r="C53" i="61"/>
  <c r="D53" i="61" s="1"/>
  <c r="H25" i="61"/>
  <c r="C25" i="61"/>
  <c r="D25" i="61" s="1"/>
  <c r="H48" i="61"/>
  <c r="C48" i="61"/>
  <c r="D48" i="61" s="1"/>
  <c r="C18" i="61"/>
  <c r="D18" i="61" s="1"/>
  <c r="H18" i="61"/>
  <c r="C31" i="61"/>
  <c r="D31" i="61" s="1"/>
  <c r="H31" i="61"/>
  <c r="L31" i="61"/>
  <c r="H22" i="61"/>
  <c r="C22" i="61"/>
  <c r="D22" i="61" s="1"/>
  <c r="H26" i="61"/>
  <c r="C26" i="61"/>
  <c r="D26" i="61" s="1"/>
  <c r="H43" i="61"/>
  <c r="C43" i="61"/>
  <c r="D43" i="61" s="1"/>
  <c r="C27" i="61"/>
  <c r="D27" i="61" s="1"/>
  <c r="H27" i="61"/>
  <c r="H22" i="60"/>
  <c r="L26" i="59"/>
  <c r="L30" i="59"/>
  <c r="L44" i="56"/>
  <c r="L45" i="56"/>
  <c r="L41" i="56"/>
  <c r="L39" i="56"/>
  <c r="L49" i="56"/>
  <c r="L18" i="56"/>
  <c r="L28" i="56"/>
  <c r="L12" i="56"/>
  <c r="L34" i="56"/>
  <c r="L55" i="56"/>
  <c r="L21" i="56"/>
  <c r="C18" i="56"/>
  <c r="D18" i="56" s="1"/>
  <c r="C43" i="56"/>
  <c r="D43" i="56" s="1"/>
  <c r="C32" i="56"/>
  <c r="D32" i="56" s="1"/>
  <c r="C23" i="56"/>
  <c r="D23" i="56" s="1"/>
  <c r="C44" i="56"/>
  <c r="D44" i="56" s="1"/>
  <c r="C33" i="56"/>
  <c r="D33" i="56" s="1"/>
  <c r="C17" i="56"/>
  <c r="D17" i="56" s="1"/>
  <c r="C45" i="56"/>
  <c r="D45" i="56" s="1"/>
  <c r="L44" i="55"/>
  <c r="L33" i="55"/>
  <c r="L53" i="55"/>
  <c r="L15" i="55"/>
  <c r="L42" i="55"/>
  <c r="L16" i="55"/>
  <c r="L43" i="55"/>
  <c r="N43" i="56" s="1"/>
  <c r="L19" i="55"/>
  <c r="L40" i="55"/>
  <c r="N40" i="56" s="1"/>
  <c r="L13" i="55"/>
  <c r="L20" i="55"/>
  <c r="E54" i="1"/>
  <c r="F54" i="1" s="1"/>
  <c r="J54" i="1" s="1"/>
  <c r="E22" i="57"/>
  <c r="F22" i="57" s="1"/>
  <c r="L43" i="57"/>
  <c r="E49" i="59"/>
  <c r="F49" i="59" s="1"/>
  <c r="E14" i="59"/>
  <c r="F14" i="59" s="1"/>
  <c r="J14" i="59" s="1"/>
  <c r="E45" i="59"/>
  <c r="F45" i="59" s="1"/>
  <c r="E35" i="59"/>
  <c r="F35" i="59" s="1"/>
  <c r="J35" i="59" s="1"/>
  <c r="P35" i="59" s="1"/>
  <c r="H38" i="59"/>
  <c r="C38" i="59"/>
  <c r="D38" i="59" s="1"/>
  <c r="H56" i="59"/>
  <c r="C56" i="59"/>
  <c r="D56" i="59" s="1"/>
  <c r="H52" i="59"/>
  <c r="C52" i="59"/>
  <c r="D52" i="59" s="1"/>
  <c r="E53" i="59"/>
  <c r="F53" i="59" s="1"/>
  <c r="H50" i="59"/>
  <c r="C50" i="59"/>
  <c r="D50" i="59" s="1"/>
  <c r="H54" i="59"/>
  <c r="C54" i="59"/>
  <c r="D54" i="59" s="1"/>
  <c r="L54" i="59"/>
  <c r="L54" i="57"/>
  <c r="L35" i="57"/>
  <c r="L15" i="57"/>
  <c r="L45" i="57"/>
  <c r="L28" i="57"/>
  <c r="L34" i="57"/>
  <c r="L55" i="57"/>
  <c r="L33" i="57"/>
  <c r="L38" i="57"/>
  <c r="L12" i="57"/>
  <c r="L36" i="57"/>
  <c r="H14" i="57"/>
  <c r="H37" i="57"/>
  <c r="H34" i="57"/>
  <c r="H51" i="57"/>
  <c r="H30" i="57"/>
  <c r="H19" i="57"/>
  <c r="H48" i="57"/>
  <c r="H28" i="57"/>
  <c r="H53" i="57"/>
  <c r="L25" i="1"/>
  <c r="H45" i="1"/>
  <c r="L11" i="1"/>
  <c r="L49" i="1"/>
  <c r="H6" i="1"/>
  <c r="H55" i="1"/>
  <c r="L8" i="1"/>
  <c r="H30" i="1"/>
  <c r="H49" i="1"/>
  <c r="H31" i="1"/>
  <c r="L24" i="1"/>
  <c r="H20" i="1"/>
  <c r="L17" i="1"/>
  <c r="L50" i="1"/>
  <c r="H26" i="1"/>
  <c r="H25" i="1"/>
  <c r="H53" i="1"/>
  <c r="H12" i="1"/>
  <c r="H43" i="1"/>
  <c r="L52" i="1"/>
  <c r="L6" i="1"/>
  <c r="L38" i="1"/>
  <c r="L26" i="1"/>
  <c r="L45" i="1"/>
  <c r="C11" i="1"/>
  <c r="D11" i="1" s="1"/>
  <c r="C50" i="1"/>
  <c r="D50" i="1" s="1"/>
  <c r="H51" i="1"/>
  <c r="H8" i="1"/>
  <c r="L27" i="1"/>
  <c r="H7" i="1"/>
  <c r="L28" i="1"/>
  <c r="L40" i="1"/>
  <c r="H34" i="1"/>
  <c r="L29" i="1"/>
  <c r="H29" i="1"/>
  <c r="L18" i="1"/>
  <c r="H21" i="1"/>
  <c r="L48" i="1"/>
  <c r="H37" i="1"/>
  <c r="L15" i="1"/>
  <c r="L41" i="1"/>
  <c r="L43" i="1"/>
  <c r="H24" i="1"/>
  <c r="H23" i="1"/>
  <c r="C31" i="1"/>
  <c r="D31" i="1" s="1"/>
  <c r="H50" i="1"/>
  <c r="H35" i="1"/>
  <c r="H56" i="1"/>
  <c r="L9" i="1"/>
  <c r="L35" i="1"/>
  <c r="H13" i="1"/>
  <c r="H9" i="1"/>
  <c r="H46" i="1"/>
  <c r="H40" i="1"/>
  <c r="L19" i="1"/>
  <c r="L34" i="1"/>
  <c r="H5" i="1"/>
  <c r="H5" i="52" s="1"/>
  <c r="C29" i="1"/>
  <c r="D29" i="1" s="1"/>
  <c r="H18" i="1"/>
  <c r="L21" i="1"/>
  <c r="H48" i="1"/>
  <c r="L37" i="1"/>
  <c r="L53" i="1"/>
  <c r="H44" i="1"/>
  <c r="C23" i="1"/>
  <c r="D23" i="1" s="1"/>
  <c r="L23" i="1"/>
  <c r="L56" i="1"/>
  <c r="H38" i="1"/>
  <c r="H27" i="1"/>
  <c r="H28" i="1"/>
  <c r="L5" i="1"/>
  <c r="L5" i="52" s="1"/>
  <c r="N5" i="52" s="1"/>
  <c r="L33" i="1"/>
  <c r="L42" i="1"/>
  <c r="L39" i="1"/>
  <c r="L20" i="1"/>
  <c r="H14" i="1"/>
  <c r="L10" i="1"/>
  <c r="L51" i="1"/>
  <c r="L46" i="1"/>
  <c r="C40" i="1"/>
  <c r="D40" i="1" s="1"/>
  <c r="C34" i="1"/>
  <c r="D34" i="1" s="1"/>
  <c r="H32" i="1"/>
  <c r="H47" i="1"/>
  <c r="H16" i="1"/>
  <c r="L13" i="1"/>
  <c r="L30" i="1"/>
  <c r="L31" i="1"/>
  <c r="L47" i="1"/>
  <c r="C39" i="1"/>
  <c r="D39" i="1" s="1"/>
  <c r="C15" i="1"/>
  <c r="D15" i="1" s="1"/>
  <c r="C42" i="1"/>
  <c r="D42" i="1" s="1"/>
  <c r="C36" i="1"/>
  <c r="D36" i="1" s="1"/>
  <c r="C17" i="1"/>
  <c r="D17" i="1" s="1"/>
  <c r="C9" i="1"/>
  <c r="D9" i="1" s="1"/>
  <c r="C24" i="1"/>
  <c r="D24" i="1" s="1"/>
  <c r="C35" i="1"/>
  <c r="D35" i="1" s="1"/>
  <c r="C12" i="1"/>
  <c r="D12" i="1" s="1"/>
  <c r="C6" i="1"/>
  <c r="D6" i="1" s="1"/>
  <c r="C38" i="1"/>
  <c r="D38" i="1" s="1"/>
  <c r="C28" i="1"/>
  <c r="D28" i="1" s="1"/>
  <c r="C47" i="1"/>
  <c r="D47" i="1" s="1"/>
  <c r="C41" i="1"/>
  <c r="D41" i="1" s="1"/>
  <c r="C49" i="1"/>
  <c r="D49" i="1" s="1"/>
  <c r="C27" i="1"/>
  <c r="D27" i="1" s="1"/>
  <c r="C22" i="1"/>
  <c r="D22" i="1" s="1"/>
  <c r="C56" i="1"/>
  <c r="D56" i="1" s="1"/>
  <c r="C8" i="1"/>
  <c r="D8" i="1" s="1"/>
  <c r="C5" i="1"/>
  <c r="H22" i="1"/>
  <c r="H11" i="1"/>
  <c r="L14" i="1"/>
  <c r="H17" i="1"/>
  <c r="C48" i="1"/>
  <c r="D48" i="1" s="1"/>
  <c r="C18" i="1"/>
  <c r="D18" i="1" s="1"/>
  <c r="C16" i="1"/>
  <c r="D16" i="1" s="1"/>
  <c r="C51" i="1"/>
  <c r="D51" i="1" s="1"/>
  <c r="L32" i="1"/>
  <c r="H33" i="1"/>
  <c r="H15" i="1"/>
  <c r="H36" i="1"/>
  <c r="L55" i="1"/>
  <c r="H10" i="1"/>
  <c r="H19" i="1"/>
  <c r="C53" i="1"/>
  <c r="D53" i="1" s="1"/>
  <c r="C13" i="1"/>
  <c r="D13" i="1" s="1"/>
  <c r="C10" i="1"/>
  <c r="D10" i="1" s="1"/>
  <c r="C33" i="1"/>
  <c r="D33" i="1" s="1"/>
  <c r="C44" i="1"/>
  <c r="D44" i="1" s="1"/>
  <c r="C32" i="1"/>
  <c r="D32" i="1" s="1"/>
  <c r="C26" i="1"/>
  <c r="D26" i="1" s="1"/>
  <c r="C7" i="1"/>
  <c r="D7" i="1" s="1"/>
  <c r="C14" i="1"/>
  <c r="D14" i="1" s="1"/>
  <c r="L44" i="1"/>
  <c r="L7" i="1"/>
  <c r="C55" i="1"/>
  <c r="D55" i="1" s="1"/>
  <c r="C25" i="1"/>
  <c r="D25" i="1" s="1"/>
  <c r="C52" i="1"/>
  <c r="D52" i="1" s="1"/>
  <c r="C37" i="1"/>
  <c r="D37" i="1" s="1"/>
  <c r="C45" i="1"/>
  <c r="D45" i="1" s="1"/>
  <c r="C43" i="1"/>
  <c r="D43" i="1" s="1"/>
  <c r="C46" i="1"/>
  <c r="D46" i="1" s="1"/>
  <c r="C19" i="1"/>
  <c r="D19" i="1" s="1"/>
  <c r="H39" i="1"/>
  <c r="H52" i="1"/>
  <c r="L16" i="1"/>
  <c r="C20" i="1"/>
  <c r="D20" i="1" s="1"/>
  <c r="C30" i="1"/>
  <c r="D30" i="1" s="1"/>
  <c r="C21" i="1"/>
  <c r="D21" i="1" s="1"/>
  <c r="C42" i="57"/>
  <c r="D42" i="57" s="1"/>
  <c r="C41" i="57"/>
  <c r="D41" i="57" s="1"/>
  <c r="C31" i="57"/>
  <c r="D31" i="57" s="1"/>
  <c r="C24" i="57"/>
  <c r="D24" i="57" s="1"/>
  <c r="C56" i="57"/>
  <c r="D56" i="57" s="1"/>
  <c r="C44" i="57"/>
  <c r="D44" i="57" s="1"/>
  <c r="C50" i="57"/>
  <c r="D50" i="57" s="1"/>
  <c r="L56" i="57"/>
  <c r="C46" i="59"/>
  <c r="D46" i="59" s="1"/>
  <c r="C51" i="59"/>
  <c r="D51" i="59" s="1"/>
  <c r="H27" i="54"/>
  <c r="H18" i="54"/>
  <c r="L55" i="60"/>
  <c r="C17" i="60"/>
  <c r="D17" i="60" s="1"/>
  <c r="C34" i="60"/>
  <c r="D34" i="60" s="1"/>
  <c r="H32" i="60"/>
  <c r="C23" i="60"/>
  <c r="D23" i="60" s="1"/>
  <c r="C46" i="60"/>
  <c r="D46" i="60" s="1"/>
  <c r="L51" i="60"/>
  <c r="N51" i="61" s="1"/>
  <c r="O56" i="56"/>
  <c r="O57" i="54"/>
  <c r="S57" i="54" s="1"/>
  <c r="O57" i="53"/>
  <c r="S57" i="53" s="1"/>
  <c r="H31" i="52"/>
  <c r="C31" i="52"/>
  <c r="D31" i="52" s="1"/>
  <c r="L31" i="52"/>
  <c r="E41" i="52"/>
  <c r="F41" i="52" s="1"/>
  <c r="G41" i="52" s="1"/>
  <c r="L18" i="53"/>
  <c r="H18" i="53"/>
  <c r="C18" i="53"/>
  <c r="D18" i="53" s="1"/>
  <c r="E44" i="60"/>
  <c r="F44" i="60" s="1"/>
  <c r="O13" i="57"/>
  <c r="O13" i="58"/>
  <c r="E20" i="57"/>
  <c r="F20" i="57" s="1"/>
  <c r="E36" i="57"/>
  <c r="F36" i="57" s="1"/>
  <c r="G36" i="57" s="1"/>
  <c r="E38" i="57"/>
  <c r="F38" i="57" s="1"/>
  <c r="G38" i="57" s="1"/>
  <c r="O43" i="54"/>
  <c r="O43" i="55"/>
  <c r="O23" i="54"/>
  <c r="O23" i="55"/>
  <c r="E25" i="55"/>
  <c r="F25" i="55" s="1"/>
  <c r="G25" i="55" s="1"/>
  <c r="H51" i="61"/>
  <c r="C51" i="61"/>
  <c r="D51" i="61" s="1"/>
  <c r="H16" i="61"/>
  <c r="C16" i="61"/>
  <c r="D16" i="61" s="1"/>
  <c r="C56" i="61"/>
  <c r="D56" i="61" s="1"/>
  <c r="H56" i="61"/>
  <c r="H46" i="61"/>
  <c r="C46" i="61"/>
  <c r="D46" i="61" s="1"/>
  <c r="L13" i="60"/>
  <c r="N13" i="60" s="1"/>
  <c r="N29" i="56"/>
  <c r="N15" i="56"/>
  <c r="E21" i="56"/>
  <c r="F21" i="56" s="1"/>
  <c r="G21" i="56" s="1"/>
  <c r="E34" i="56"/>
  <c r="F34" i="56" s="1"/>
  <c r="G34" i="56" s="1"/>
  <c r="E15" i="56"/>
  <c r="F15" i="56" s="1"/>
  <c r="G15" i="56" s="1"/>
  <c r="N18" i="55"/>
  <c r="E32" i="59"/>
  <c r="F32" i="59" s="1"/>
  <c r="J32" i="59" s="1"/>
  <c r="P32" i="59" s="1"/>
  <c r="H21" i="59"/>
  <c r="C21" i="59"/>
  <c r="D21" i="59" s="1"/>
  <c r="H42" i="59"/>
  <c r="C42" i="59"/>
  <c r="D42" i="59" s="1"/>
  <c r="H37" i="59"/>
  <c r="C37" i="59"/>
  <c r="D37" i="59" s="1"/>
  <c r="N13" i="57"/>
  <c r="N32" i="57"/>
  <c r="C19" i="55"/>
  <c r="D19" i="55" s="1"/>
  <c r="C18" i="55"/>
  <c r="D18" i="55" s="1"/>
  <c r="C28" i="55"/>
  <c r="D28" i="55" s="1"/>
  <c r="C35" i="55"/>
  <c r="D35" i="55" s="1"/>
  <c r="C56" i="55"/>
  <c r="D56" i="55" s="1"/>
  <c r="C13" i="55"/>
  <c r="D13" i="55" s="1"/>
  <c r="C49" i="55"/>
  <c r="D49" i="55" s="1"/>
  <c r="C36" i="55"/>
  <c r="D36" i="55" s="1"/>
  <c r="C44" i="55"/>
  <c r="D44" i="55" s="1"/>
  <c r="C23" i="55"/>
  <c r="D23" i="55" s="1"/>
  <c r="C33" i="55"/>
  <c r="D33" i="55" s="1"/>
  <c r="C15" i="55"/>
  <c r="D15" i="55" s="1"/>
  <c r="C48" i="55"/>
  <c r="D48" i="55" s="1"/>
  <c r="C37" i="55"/>
  <c r="D37" i="55" s="1"/>
  <c r="C50" i="55"/>
  <c r="D50" i="55" s="1"/>
  <c r="C51" i="55"/>
  <c r="D51" i="55" s="1"/>
  <c r="C12" i="55"/>
  <c r="D12" i="55" s="1"/>
  <c r="C26" i="55"/>
  <c r="D26" i="55" s="1"/>
  <c r="C53" i="55"/>
  <c r="D53" i="55" s="1"/>
  <c r="C55" i="55"/>
  <c r="D55" i="55" s="1"/>
  <c r="C42" i="55"/>
  <c r="D42" i="55" s="1"/>
  <c r="C46" i="55"/>
  <c r="D46" i="55" s="1"/>
  <c r="C47" i="55"/>
  <c r="D47" i="55" s="1"/>
  <c r="C31" i="55"/>
  <c r="D31" i="55" s="1"/>
  <c r="C38" i="55"/>
  <c r="D38" i="55" s="1"/>
  <c r="C14" i="55"/>
  <c r="D14" i="55" s="1"/>
  <c r="C16" i="55"/>
  <c r="D16" i="55" s="1"/>
  <c r="C20" i="55"/>
  <c r="D20" i="55" s="1"/>
  <c r="C29" i="55"/>
  <c r="D29" i="55" s="1"/>
  <c r="C39" i="55"/>
  <c r="D39" i="55" s="1"/>
  <c r="C43" i="55"/>
  <c r="D43" i="55" s="1"/>
  <c r="C52" i="55"/>
  <c r="D52" i="55" s="1"/>
  <c r="C27" i="55"/>
  <c r="D27" i="55" s="1"/>
  <c r="C45" i="55"/>
  <c r="D45" i="55" s="1"/>
  <c r="H10" i="55"/>
  <c r="C34" i="55"/>
  <c r="D34" i="55" s="1"/>
  <c r="H39" i="55"/>
  <c r="H29" i="55"/>
  <c r="H13" i="55"/>
  <c r="H23" i="55"/>
  <c r="H46" i="55"/>
  <c r="H15" i="55"/>
  <c r="H34" i="55"/>
  <c r="H19" i="55"/>
  <c r="H44" i="55"/>
  <c r="C54" i="55"/>
  <c r="D54" i="55" s="1"/>
  <c r="H21" i="55"/>
  <c r="H55" i="55"/>
  <c r="H56" i="55"/>
  <c r="H11" i="55"/>
  <c r="H42" i="55"/>
  <c r="H25" i="55"/>
  <c r="H26" i="55"/>
  <c r="H50" i="55"/>
  <c r="H12" i="55"/>
  <c r="H38" i="55"/>
  <c r="H47" i="55"/>
  <c r="H52" i="55"/>
  <c r="H16" i="55"/>
  <c r="H17" i="55"/>
  <c r="C11" i="55"/>
  <c r="D11" i="55" s="1"/>
  <c r="H53" i="55"/>
  <c r="H36" i="55"/>
  <c r="H28" i="55"/>
  <c r="H37" i="55"/>
  <c r="H51" i="55"/>
  <c r="H48" i="55"/>
  <c r="H30" i="55"/>
  <c r="C22" i="55"/>
  <c r="D22" i="55" s="1"/>
  <c r="C30" i="55"/>
  <c r="D30" i="55" s="1"/>
  <c r="H45" i="55"/>
  <c r="H43" i="55"/>
  <c r="H14" i="55"/>
  <c r="H27" i="55"/>
  <c r="H31" i="55"/>
  <c r="H18" i="55"/>
  <c r="H35" i="55"/>
  <c r="C40" i="55"/>
  <c r="D40" i="55" s="1"/>
  <c r="H40" i="55"/>
  <c r="H49" i="55"/>
  <c r="H54" i="55"/>
  <c r="H33" i="55"/>
  <c r="H22" i="55"/>
  <c r="H20" i="55"/>
  <c r="C10" i="55"/>
  <c r="D10" i="55" s="1"/>
  <c r="C35" i="58"/>
  <c r="D35" i="58" s="1"/>
  <c r="C15" i="58"/>
  <c r="D15" i="58" s="1"/>
  <c r="L12" i="58"/>
  <c r="L44" i="58"/>
  <c r="N44" i="59" s="1"/>
  <c r="L46" i="58"/>
  <c r="N46" i="59" s="1"/>
  <c r="C26" i="58"/>
  <c r="D26" i="58" s="1"/>
  <c r="L35" i="58"/>
  <c r="N35" i="59" s="1"/>
  <c r="C17" i="58"/>
  <c r="D17" i="58" s="1"/>
  <c r="L14" i="58"/>
  <c r="L50" i="58"/>
  <c r="H54" i="58"/>
  <c r="C27" i="58"/>
  <c r="D27" i="58" s="1"/>
  <c r="C47" i="58"/>
  <c r="D47" i="58" s="1"/>
  <c r="C36" i="58"/>
  <c r="D36" i="58" s="1"/>
  <c r="C21" i="58"/>
  <c r="D21" i="58" s="1"/>
  <c r="C29" i="58"/>
  <c r="D29" i="58" s="1"/>
  <c r="H13" i="58"/>
  <c r="L43" i="58"/>
  <c r="L22" i="58"/>
  <c r="L38" i="58"/>
  <c r="H20" i="58"/>
  <c r="L30" i="58"/>
  <c r="C25" i="58"/>
  <c r="D25" i="58" s="1"/>
  <c r="C52" i="58"/>
  <c r="D52" i="58" s="1"/>
  <c r="L17" i="58"/>
  <c r="C12" i="58"/>
  <c r="C28" i="58"/>
  <c r="D28" i="58" s="1"/>
  <c r="C33" i="58"/>
  <c r="D33" i="58" s="1"/>
  <c r="L45" i="58"/>
  <c r="N45" i="59" s="1"/>
  <c r="C24" i="58"/>
  <c r="D24" i="58" s="1"/>
  <c r="L13" i="58"/>
  <c r="C43" i="58"/>
  <c r="D43" i="58" s="1"/>
  <c r="H23" i="58"/>
  <c r="L48" i="58"/>
  <c r="H22" i="58"/>
  <c r="L49" i="58"/>
  <c r="N49" i="59" s="1"/>
  <c r="L20" i="58"/>
  <c r="L40" i="58"/>
  <c r="N40" i="59" s="1"/>
  <c r="L56" i="58"/>
  <c r="C32" i="58"/>
  <c r="D32" i="58" s="1"/>
  <c r="L39" i="58"/>
  <c r="H31" i="58"/>
  <c r="L54" i="58"/>
  <c r="L33" i="58"/>
  <c r="N33" i="59" s="1"/>
  <c r="C34" i="58"/>
  <c r="D34" i="58" s="1"/>
  <c r="L36" i="58"/>
  <c r="N36" i="59" s="1"/>
  <c r="H21" i="58"/>
  <c r="C48" i="58"/>
  <c r="D48" i="58" s="1"/>
  <c r="C51" i="58"/>
  <c r="D51" i="58" s="1"/>
  <c r="C31" i="58"/>
  <c r="D31" i="58" s="1"/>
  <c r="C19" i="58"/>
  <c r="D19" i="58" s="1"/>
  <c r="C41" i="58"/>
  <c r="D41" i="58" s="1"/>
  <c r="C18" i="58"/>
  <c r="D18" i="58" s="1"/>
  <c r="C16" i="58"/>
  <c r="D16" i="58" s="1"/>
  <c r="C55" i="58"/>
  <c r="D55" i="58" s="1"/>
  <c r="C50" i="58"/>
  <c r="D50" i="58" s="1"/>
  <c r="L15" i="58"/>
  <c r="L28" i="58"/>
  <c r="L27" i="58"/>
  <c r="L21" i="58"/>
  <c r="L37" i="58"/>
  <c r="H49" i="58"/>
  <c r="C20" i="58"/>
  <c r="D20" i="58" s="1"/>
  <c r="L51" i="58"/>
  <c r="N51" i="59" s="1"/>
  <c r="L31" i="58"/>
  <c r="L19" i="58"/>
  <c r="L41" i="58"/>
  <c r="L53" i="58"/>
  <c r="N53" i="59" s="1"/>
  <c r="L47" i="58"/>
  <c r="C13" i="58"/>
  <c r="D13" i="58" s="1"/>
  <c r="C22" i="58"/>
  <c r="D22" i="58" s="1"/>
  <c r="C39" i="58"/>
  <c r="D39" i="58" s="1"/>
  <c r="C53" i="58"/>
  <c r="D53" i="58" s="1"/>
  <c r="L42" i="58"/>
  <c r="L55" i="58"/>
  <c r="H50" i="58"/>
  <c r="H14" i="58"/>
  <c r="H35" i="58"/>
  <c r="H15" i="58"/>
  <c r="H47" i="58"/>
  <c r="H51" i="58"/>
  <c r="H18" i="58"/>
  <c r="H29" i="58"/>
  <c r="H40" i="58"/>
  <c r="H39" i="58"/>
  <c r="L26" i="58"/>
  <c r="C45" i="58"/>
  <c r="D45" i="58" s="1"/>
  <c r="C23" i="58"/>
  <c r="D23" i="58" s="1"/>
  <c r="C49" i="58"/>
  <c r="D49" i="58" s="1"/>
  <c r="C40" i="58"/>
  <c r="D40" i="58" s="1"/>
  <c r="C56" i="58"/>
  <c r="D56" i="58" s="1"/>
  <c r="L52" i="58"/>
  <c r="N52" i="59" s="1"/>
  <c r="H16" i="58"/>
  <c r="H17" i="58"/>
  <c r="H27" i="58"/>
  <c r="L24" i="58"/>
  <c r="N24" i="59" s="1"/>
  <c r="C37" i="58"/>
  <c r="D37" i="58" s="1"/>
  <c r="L25" i="58"/>
  <c r="C42" i="58"/>
  <c r="D42" i="58" s="1"/>
  <c r="H36" i="58"/>
  <c r="H44" i="58"/>
  <c r="H45" i="58"/>
  <c r="H24" i="58"/>
  <c r="C54" i="58"/>
  <c r="D54" i="58" s="1"/>
  <c r="L29" i="58"/>
  <c r="C38" i="58"/>
  <c r="D38" i="58" s="1"/>
  <c r="C30" i="58"/>
  <c r="D30" i="58" s="1"/>
  <c r="L16" i="58"/>
  <c r="H30" i="58"/>
  <c r="H41" i="58"/>
  <c r="H43" i="58"/>
  <c r="H55" i="58"/>
  <c r="H38" i="58"/>
  <c r="H19" i="58"/>
  <c r="C44" i="58"/>
  <c r="D44" i="58" s="1"/>
  <c r="H12" i="58"/>
  <c r="H12" i="59" s="1"/>
  <c r="H28" i="58"/>
  <c r="H52" i="58"/>
  <c r="L32" i="58"/>
  <c r="H25" i="58"/>
  <c r="H26" i="58"/>
  <c r="H42" i="58"/>
  <c r="L34" i="58"/>
  <c r="L23" i="58"/>
  <c r="N23" i="59" s="1"/>
  <c r="H53" i="58"/>
  <c r="H56" i="58"/>
  <c r="H48" i="58"/>
  <c r="H37" i="58"/>
  <c r="C14" i="58"/>
  <c r="D14" i="58" s="1"/>
  <c r="L18" i="58"/>
  <c r="H46" i="58"/>
  <c r="H32" i="58"/>
  <c r="H33" i="58"/>
  <c r="H34" i="58"/>
  <c r="H49" i="61"/>
  <c r="E55" i="60"/>
  <c r="F55" i="60" s="1"/>
  <c r="G55" i="60" s="1"/>
  <c r="E32" i="60"/>
  <c r="F32" i="60" s="1"/>
  <c r="G32" i="60" s="1"/>
  <c r="C9" i="55"/>
  <c r="H9" i="55"/>
  <c r="H9" i="56" s="1"/>
  <c r="H14" i="52"/>
  <c r="C14" i="52"/>
  <c r="D14" i="52" s="1"/>
  <c r="L14" i="52"/>
  <c r="E21" i="52"/>
  <c r="F21" i="52" s="1"/>
  <c r="G21" i="52" s="1"/>
  <c r="H20" i="53"/>
  <c r="C20" i="53"/>
  <c r="D20" i="53" s="1"/>
  <c r="L20" i="53"/>
  <c r="H52" i="53"/>
  <c r="C52" i="53"/>
  <c r="D52" i="53" s="1"/>
  <c r="L52" i="53"/>
  <c r="C42" i="53"/>
  <c r="D42" i="53" s="1"/>
  <c r="H42" i="53"/>
  <c r="L42" i="53"/>
  <c r="L47" i="53"/>
  <c r="C47" i="53"/>
  <c r="D47" i="53" s="1"/>
  <c r="H47" i="53"/>
  <c r="H18" i="59"/>
  <c r="E18" i="57"/>
  <c r="F18" i="57" s="1"/>
  <c r="E52" i="57"/>
  <c r="F52" i="57" s="1"/>
  <c r="E21" i="57"/>
  <c r="F21" i="57" s="1"/>
  <c r="E29" i="57"/>
  <c r="F29" i="57" s="1"/>
  <c r="G29" i="57" s="1"/>
  <c r="O55" i="54"/>
  <c r="O55" i="55"/>
  <c r="O29" i="54"/>
  <c r="O29" i="55"/>
  <c r="O37" i="55"/>
  <c r="O37" i="54"/>
  <c r="O67" i="54"/>
  <c r="S67" i="54" s="1"/>
  <c r="O67" i="55"/>
  <c r="S67" i="55" s="1"/>
  <c r="E38" i="54"/>
  <c r="F38" i="54" s="1"/>
  <c r="J38" i="54" s="1"/>
  <c r="O31" i="53"/>
  <c r="L48" i="55"/>
  <c r="L39" i="61"/>
  <c r="L15" i="61"/>
  <c r="L43" i="61"/>
  <c r="L17" i="61"/>
  <c r="C39" i="61"/>
  <c r="D39" i="61" s="1"/>
  <c r="H39" i="61"/>
  <c r="C28" i="61"/>
  <c r="D28" i="61" s="1"/>
  <c r="H28" i="61"/>
  <c r="C34" i="61"/>
  <c r="D34" i="61" s="1"/>
  <c r="H34" i="61"/>
  <c r="L34" i="61"/>
  <c r="C15" i="61"/>
  <c r="D15" i="61" s="1"/>
  <c r="H15" i="61"/>
  <c r="C21" i="61"/>
  <c r="D21" i="61" s="1"/>
  <c r="H21" i="61"/>
  <c r="H35" i="61"/>
  <c r="C35" i="61"/>
  <c r="D35" i="61" s="1"/>
  <c r="L35" i="61"/>
  <c r="L21" i="59"/>
  <c r="N35" i="56"/>
  <c r="E25" i="56"/>
  <c r="F25" i="56" s="1"/>
  <c r="G25" i="56" s="1"/>
  <c r="E13" i="56"/>
  <c r="F13" i="56" s="1"/>
  <c r="E55" i="56"/>
  <c r="F55" i="56" s="1"/>
  <c r="G55" i="56" s="1"/>
  <c r="E29" i="56"/>
  <c r="F29" i="56" s="1"/>
  <c r="G29" i="56" s="1"/>
  <c r="E36" i="56"/>
  <c r="F36" i="56" s="1"/>
  <c r="G36" i="56" s="1"/>
  <c r="L28" i="55"/>
  <c r="L23" i="55"/>
  <c r="L45" i="55"/>
  <c r="L49" i="55"/>
  <c r="L46" i="55"/>
  <c r="L56" i="55"/>
  <c r="L32" i="55"/>
  <c r="L27" i="55"/>
  <c r="E28" i="59"/>
  <c r="F28" i="59" s="1"/>
  <c r="J28" i="59" s="1"/>
  <c r="O12" i="55"/>
  <c r="E19" i="59"/>
  <c r="F19" i="59" s="1"/>
  <c r="H25" i="59"/>
  <c r="C25" i="59"/>
  <c r="D25" i="59" s="1"/>
  <c r="H13" i="59"/>
  <c r="H13" i="60" s="1"/>
  <c r="C13" i="59"/>
  <c r="H47" i="59"/>
  <c r="C47" i="59"/>
  <c r="D47" i="59" s="1"/>
  <c r="H44" i="59"/>
  <c r="C44" i="59"/>
  <c r="D44" i="59" s="1"/>
  <c r="H41" i="59"/>
  <c r="C41" i="59"/>
  <c r="D41" i="59" s="1"/>
  <c r="N31" i="57"/>
  <c r="L40" i="57"/>
  <c r="H27" i="57"/>
  <c r="H20" i="57"/>
  <c r="H35" i="57"/>
  <c r="H42" i="56"/>
  <c r="H32" i="56"/>
  <c r="H30" i="56"/>
  <c r="H25" i="56"/>
  <c r="H15" i="56"/>
  <c r="H12" i="56"/>
  <c r="H51" i="56"/>
  <c r="H33" i="56"/>
  <c r="H28" i="56"/>
  <c r="H45" i="56"/>
  <c r="H31" i="56"/>
  <c r="H44" i="56"/>
  <c r="H14" i="56"/>
  <c r="H11" i="56"/>
  <c r="H47" i="56"/>
  <c r="H49" i="56"/>
  <c r="H50" i="56"/>
  <c r="H21" i="56"/>
  <c r="H46" i="56"/>
  <c r="H19" i="56"/>
  <c r="H40" i="56"/>
  <c r="H27" i="56"/>
  <c r="H54" i="56"/>
  <c r="H20" i="56"/>
  <c r="H34" i="56"/>
  <c r="H22" i="56"/>
  <c r="H38" i="56"/>
  <c r="H24" i="56"/>
  <c r="H37" i="56"/>
  <c r="H10" i="56"/>
  <c r="H10" i="57" s="1"/>
  <c r="H23" i="56"/>
  <c r="H43" i="56"/>
  <c r="H29" i="56"/>
  <c r="H35" i="56"/>
  <c r="H52" i="56"/>
  <c r="H13" i="56"/>
  <c r="H17" i="56"/>
  <c r="H36" i="56"/>
  <c r="H56" i="56"/>
  <c r="H18" i="56"/>
  <c r="H41" i="56"/>
  <c r="H53" i="56"/>
  <c r="H16" i="56"/>
  <c r="H39" i="56"/>
  <c r="H55" i="56"/>
  <c r="H26" i="56"/>
  <c r="C54" i="56"/>
  <c r="D54" i="56" s="1"/>
  <c r="H48" i="56"/>
  <c r="C27" i="56"/>
  <c r="D27" i="56" s="1"/>
  <c r="C40" i="56"/>
  <c r="D40" i="56" s="1"/>
  <c r="C50" i="56"/>
  <c r="D50" i="56" s="1"/>
  <c r="L46" i="56"/>
  <c r="L54" i="56"/>
  <c r="C53" i="56"/>
  <c r="D53" i="56" s="1"/>
  <c r="H56" i="52"/>
  <c r="H15" i="52"/>
  <c r="H7" i="52"/>
  <c r="H38" i="52"/>
  <c r="C52" i="52"/>
  <c r="D52" i="52" s="1"/>
  <c r="H54" i="52"/>
  <c r="L30" i="52"/>
  <c r="H30" i="52"/>
  <c r="L11" i="52"/>
  <c r="C8" i="52"/>
  <c r="D8" i="52" s="1"/>
  <c r="C10" i="52"/>
  <c r="D10" i="52" s="1"/>
  <c r="C15" i="52"/>
  <c r="D15" i="52" s="1"/>
  <c r="L35" i="52"/>
  <c r="L25" i="52"/>
  <c r="C9" i="52"/>
  <c r="D9" i="52" s="1"/>
  <c r="C23" i="52"/>
  <c r="D23" i="52" s="1"/>
  <c r="H25" i="52"/>
  <c r="C11" i="52"/>
  <c r="D11" i="52" s="1"/>
  <c r="H10" i="52"/>
  <c r="H37" i="52"/>
  <c r="H9" i="52"/>
  <c r="C39" i="52"/>
  <c r="D39" i="52" s="1"/>
  <c r="H27" i="52"/>
  <c r="L56" i="52"/>
  <c r="C30" i="52"/>
  <c r="D30" i="52" s="1"/>
  <c r="L10" i="52"/>
  <c r="H36" i="52"/>
  <c r="H18" i="52"/>
  <c r="C20" i="52"/>
  <c r="D20" i="52" s="1"/>
  <c r="C37" i="52"/>
  <c r="D37" i="52" s="1"/>
  <c r="H32" i="52"/>
  <c r="C32" i="52"/>
  <c r="D32" i="52" s="1"/>
  <c r="C47" i="52"/>
  <c r="D47" i="52" s="1"/>
  <c r="C54" i="52"/>
  <c r="D54" i="52" s="1"/>
  <c r="C16" i="52"/>
  <c r="D16" i="52" s="1"/>
  <c r="H42" i="52"/>
  <c r="C33" i="52"/>
  <c r="D33" i="52" s="1"/>
  <c r="H49" i="52"/>
  <c r="H51" i="52"/>
  <c r="H8" i="52"/>
  <c r="H53" i="52"/>
  <c r="C44" i="52"/>
  <c r="D44" i="52" s="1"/>
  <c r="H47" i="52"/>
  <c r="H33" i="52"/>
  <c r="C24" i="52"/>
  <c r="D24" i="52" s="1"/>
  <c r="C17" i="52"/>
  <c r="D17" i="52" s="1"/>
  <c r="H39" i="52"/>
  <c r="C51" i="52"/>
  <c r="D51" i="52" s="1"/>
  <c r="L42" i="52"/>
  <c r="H24" i="52"/>
  <c r="H46" i="52"/>
  <c r="C56" i="52"/>
  <c r="D56" i="52" s="1"/>
  <c r="C49" i="52"/>
  <c r="D49" i="52" s="1"/>
  <c r="C7" i="52"/>
  <c r="D7" i="52" s="1"/>
  <c r="C40" i="52"/>
  <c r="D40" i="52" s="1"/>
  <c r="H20" i="52"/>
  <c r="H52" i="52"/>
  <c r="H35" i="52"/>
  <c r="C36" i="52"/>
  <c r="D36" i="52" s="1"/>
  <c r="H21" i="52"/>
  <c r="C27" i="52"/>
  <c r="D27" i="52" s="1"/>
  <c r="C25" i="52"/>
  <c r="D25" i="52" s="1"/>
  <c r="C38" i="52"/>
  <c r="D38" i="52" s="1"/>
  <c r="C46" i="52"/>
  <c r="D46" i="52" s="1"/>
  <c r="C42" i="52"/>
  <c r="D42" i="52" s="1"/>
  <c r="C35" i="52"/>
  <c r="D35" i="52" s="1"/>
  <c r="C53" i="52"/>
  <c r="D53" i="52" s="1"/>
  <c r="H44" i="52"/>
  <c r="L43" i="52"/>
  <c r="L52" i="52"/>
  <c r="H11" i="52"/>
  <c r="L47" i="52"/>
  <c r="L23" i="52"/>
  <c r="L37" i="52"/>
  <c r="L20" i="52"/>
  <c r="L55" i="52"/>
  <c r="L32" i="52"/>
  <c r="L44" i="52"/>
  <c r="L49" i="52"/>
  <c r="L40" i="52"/>
  <c r="L17" i="52"/>
  <c r="L38" i="52"/>
  <c r="L46" i="52"/>
  <c r="L7" i="52"/>
  <c r="L33" i="52"/>
  <c r="L27" i="52"/>
  <c r="L54" i="52"/>
  <c r="L53" i="52"/>
  <c r="L41" i="52"/>
  <c r="L9" i="52"/>
  <c r="L18" i="52"/>
  <c r="H55" i="52"/>
  <c r="L21" i="52"/>
  <c r="L24" i="52"/>
  <c r="L36" i="52"/>
  <c r="L15" i="52"/>
  <c r="H41" i="52"/>
  <c r="L8" i="52"/>
  <c r="L16" i="52"/>
  <c r="L39" i="52"/>
  <c r="L51" i="52"/>
  <c r="C49" i="61"/>
  <c r="D49" i="61" s="1"/>
  <c r="O62" i="55"/>
  <c r="S62" i="55" s="1"/>
  <c r="O15" i="54"/>
  <c r="O45" i="54"/>
  <c r="C26" i="52"/>
  <c r="D26" i="52" s="1"/>
  <c r="H26" i="52"/>
  <c r="L26" i="52"/>
  <c r="C12" i="52"/>
  <c r="D12" i="52" s="1"/>
  <c r="H12" i="52"/>
  <c r="L12" i="52"/>
  <c r="H34" i="52"/>
  <c r="C34" i="52"/>
  <c r="D34" i="52" s="1"/>
  <c r="L34" i="52"/>
  <c r="H6" i="52"/>
  <c r="H6" i="53" s="1"/>
  <c r="C6" i="52"/>
  <c r="L6" i="52"/>
  <c r="O45" i="53"/>
  <c r="H16" i="54"/>
  <c r="L16" i="54"/>
  <c r="C16" i="54"/>
  <c r="D16" i="54" s="1"/>
  <c r="H46" i="54"/>
  <c r="L46" i="54"/>
  <c r="C46" i="54"/>
  <c r="D46" i="54" s="1"/>
  <c r="O46" i="56"/>
  <c r="C55" i="52"/>
  <c r="D55" i="52" s="1"/>
  <c r="O31" i="56"/>
  <c r="O29" i="57"/>
  <c r="O29" i="56"/>
  <c r="O38" i="57"/>
  <c r="O50" i="57"/>
  <c r="O50" i="56"/>
  <c r="L24" i="55"/>
  <c r="H30" i="53"/>
  <c r="L30" i="53"/>
  <c r="C30" i="53"/>
  <c r="D30" i="53" s="1"/>
  <c r="C33" i="53"/>
  <c r="D33" i="53" s="1"/>
  <c r="H33" i="53"/>
  <c r="L33" i="53"/>
  <c r="L38" i="53"/>
  <c r="N38" i="54" s="1"/>
  <c r="H38" i="53"/>
  <c r="C38" i="53"/>
  <c r="D38" i="53" s="1"/>
  <c r="L17" i="53"/>
  <c r="C17" i="53"/>
  <c r="D17" i="53" s="1"/>
  <c r="H17" i="53"/>
  <c r="L12" i="53"/>
  <c r="H12" i="53"/>
  <c r="C12" i="53"/>
  <c r="D12" i="53" s="1"/>
  <c r="H48" i="53"/>
  <c r="L48" i="53"/>
  <c r="C48" i="53"/>
  <c r="D48" i="53" s="1"/>
  <c r="C31" i="53"/>
  <c r="D31" i="53" s="1"/>
  <c r="H31" i="53"/>
  <c r="L31" i="53"/>
  <c r="C10" i="53"/>
  <c r="D10" i="53" s="1"/>
  <c r="H10" i="53"/>
  <c r="L10" i="53"/>
  <c r="H40" i="52"/>
  <c r="H47" i="61"/>
  <c r="H16" i="59"/>
  <c r="C46" i="58"/>
  <c r="D46" i="58" s="1"/>
  <c r="O45" i="57"/>
  <c r="O45" i="58"/>
  <c r="E14" i="57"/>
  <c r="F14" i="57" s="1"/>
  <c r="E19" i="57"/>
  <c r="F19" i="57" s="1"/>
  <c r="E34" i="57"/>
  <c r="F34" i="57" s="1"/>
  <c r="J34" i="57" s="1"/>
  <c r="E43" i="57"/>
  <c r="F43" i="57" s="1"/>
  <c r="J43" i="57" s="1"/>
  <c r="E37" i="57"/>
  <c r="F37" i="57" s="1"/>
  <c r="G37" i="57" s="1"/>
  <c r="E39" i="57"/>
  <c r="F39" i="57" s="1"/>
  <c r="J39" i="57" s="1"/>
  <c r="E55" i="57"/>
  <c r="F55" i="57" s="1"/>
  <c r="E26" i="57"/>
  <c r="F26" i="57" s="1"/>
  <c r="J26" i="57" s="1"/>
  <c r="P26" i="57" s="1"/>
  <c r="E17" i="57"/>
  <c r="F17" i="57" s="1"/>
  <c r="J17" i="57" s="1"/>
  <c r="P17" i="57" s="1"/>
  <c r="O52" i="54"/>
  <c r="O52" i="55"/>
  <c r="O59" i="54"/>
  <c r="S59" i="54" s="1"/>
  <c r="O59" i="55"/>
  <c r="S59" i="55" s="1"/>
  <c r="O10" i="55"/>
  <c r="O10" i="54"/>
  <c r="O14" i="54"/>
  <c r="O14" i="55"/>
  <c r="O30" i="53"/>
  <c r="C21" i="55"/>
  <c r="D21" i="55" s="1"/>
  <c r="C17" i="55"/>
  <c r="D17" i="55" s="1"/>
  <c r="O41" i="53"/>
  <c r="E11" i="54"/>
  <c r="F11" i="54" s="1"/>
  <c r="G11" i="54" s="1"/>
  <c r="L23" i="56"/>
  <c r="L28" i="61"/>
  <c r="L32" i="61"/>
  <c r="L53" i="61"/>
  <c r="L30" i="61"/>
  <c r="L54" i="61"/>
  <c r="L36" i="61"/>
  <c r="L55" i="61"/>
  <c r="L16" i="61"/>
  <c r="H30" i="61"/>
  <c r="C30" i="61"/>
  <c r="D30" i="61" s="1"/>
  <c r="H17" i="61"/>
  <c r="C17" i="61"/>
  <c r="D17" i="61" s="1"/>
  <c r="H29" i="61"/>
  <c r="C29" i="61"/>
  <c r="D29" i="61" s="1"/>
  <c r="H50" i="61"/>
  <c r="C50" i="61"/>
  <c r="D50" i="61" s="1"/>
  <c r="H36" i="61"/>
  <c r="C36" i="61"/>
  <c r="D36" i="61" s="1"/>
  <c r="C54" i="61"/>
  <c r="D54" i="61" s="1"/>
  <c r="H54" i="61"/>
  <c r="C23" i="61"/>
  <c r="D23" i="61" s="1"/>
  <c r="H23" i="61"/>
  <c r="L23" i="61"/>
  <c r="C52" i="61"/>
  <c r="D52" i="61" s="1"/>
  <c r="H52" i="61"/>
  <c r="H41" i="61"/>
  <c r="C41" i="61"/>
  <c r="D41" i="61" s="1"/>
  <c r="H44" i="61"/>
  <c r="C44" i="61"/>
  <c r="D44" i="61" s="1"/>
  <c r="C24" i="61"/>
  <c r="D24" i="61" s="1"/>
  <c r="H24" i="61"/>
  <c r="C47" i="61"/>
  <c r="D47" i="61" s="1"/>
  <c r="N34" i="59"/>
  <c r="N56" i="59"/>
  <c r="L17" i="59"/>
  <c r="L22" i="59"/>
  <c r="N38" i="59"/>
  <c r="L36" i="56"/>
  <c r="L37" i="56"/>
  <c r="L11" i="56"/>
  <c r="L14" i="56"/>
  <c r="L47" i="56"/>
  <c r="L48" i="56"/>
  <c r="L33" i="56"/>
  <c r="L30" i="56"/>
  <c r="L20" i="56"/>
  <c r="L53" i="56"/>
  <c r="L50" i="56"/>
  <c r="N50" i="57" s="1"/>
  <c r="C35" i="56"/>
  <c r="D35" i="56" s="1"/>
  <c r="C10" i="56"/>
  <c r="C37" i="56"/>
  <c r="D37" i="56" s="1"/>
  <c r="C46" i="56"/>
  <c r="D46" i="56" s="1"/>
  <c r="C56" i="56"/>
  <c r="D56" i="56" s="1"/>
  <c r="C38" i="56"/>
  <c r="D38" i="56" s="1"/>
  <c r="C30" i="56"/>
  <c r="D30" i="56" s="1"/>
  <c r="C16" i="56"/>
  <c r="D16" i="56" s="1"/>
  <c r="C31" i="56"/>
  <c r="D31" i="56" s="1"/>
  <c r="L38" i="55"/>
  <c r="L51" i="55"/>
  <c r="L37" i="55"/>
  <c r="L25" i="55"/>
  <c r="L55" i="55"/>
  <c r="L30" i="55"/>
  <c r="L54" i="55"/>
  <c r="L31" i="55"/>
  <c r="L10" i="55"/>
  <c r="L26" i="55"/>
  <c r="N26" i="56" s="1"/>
  <c r="L36" i="55"/>
  <c r="E33" i="59"/>
  <c r="F33" i="59" s="1"/>
  <c r="J33" i="59" s="1"/>
  <c r="P33" i="59" s="1"/>
  <c r="E34" i="59"/>
  <c r="F34" i="59" s="1"/>
  <c r="J34" i="59" s="1"/>
  <c r="P34" i="59" s="1"/>
  <c r="C20" i="59"/>
  <c r="D20" i="59" s="1"/>
  <c r="H20" i="59"/>
  <c r="H40" i="59"/>
  <c r="C40" i="59"/>
  <c r="D40" i="59" s="1"/>
  <c r="C29" i="59"/>
  <c r="D29" i="59" s="1"/>
  <c r="H29" i="59"/>
  <c r="H48" i="59"/>
  <c r="C48" i="59"/>
  <c r="D48" i="59" s="1"/>
  <c r="L48" i="59"/>
  <c r="H36" i="59"/>
  <c r="C36" i="59"/>
  <c r="D36" i="59" s="1"/>
  <c r="L11" i="57"/>
  <c r="L29" i="57"/>
  <c r="L51" i="57"/>
  <c r="L52" i="57"/>
  <c r="N41" i="57"/>
  <c r="N24" i="57"/>
  <c r="L37" i="57"/>
  <c r="N49" i="57"/>
  <c r="P49" i="57"/>
  <c r="L14" i="57"/>
  <c r="L53" i="57"/>
  <c r="L18" i="57"/>
  <c r="H32" i="57"/>
  <c r="H21" i="57"/>
  <c r="H29" i="57"/>
  <c r="H33" i="57"/>
  <c r="H16" i="57"/>
  <c r="H38" i="57"/>
  <c r="H36" i="57"/>
  <c r="H12" i="57"/>
  <c r="H40" i="57"/>
  <c r="H15" i="57"/>
  <c r="C22" i="53"/>
  <c r="D22" i="53" s="1"/>
  <c r="L22" i="53"/>
  <c r="L45" i="53"/>
  <c r="L36" i="53"/>
  <c r="C24" i="53"/>
  <c r="D24" i="53" s="1"/>
  <c r="C36" i="53"/>
  <c r="D36" i="53" s="1"/>
  <c r="H25" i="53"/>
  <c r="L41" i="53"/>
  <c r="C29" i="53"/>
  <c r="D29" i="53" s="1"/>
  <c r="L51" i="53"/>
  <c r="H41" i="53"/>
  <c r="H7" i="53"/>
  <c r="H7" i="54" s="1"/>
  <c r="C54" i="53"/>
  <c r="D54" i="53" s="1"/>
  <c r="H51" i="53"/>
  <c r="H56" i="53"/>
  <c r="C46" i="53"/>
  <c r="D46" i="53" s="1"/>
  <c r="H8" i="53"/>
  <c r="C9" i="53"/>
  <c r="D9" i="53" s="1"/>
  <c r="H36" i="53"/>
  <c r="H45" i="53"/>
  <c r="H9" i="53"/>
  <c r="C8" i="53"/>
  <c r="D8" i="53" s="1"/>
  <c r="L54" i="53"/>
  <c r="H29" i="53"/>
  <c r="C7" i="53"/>
  <c r="C51" i="53"/>
  <c r="D51" i="53" s="1"/>
  <c r="H19" i="53"/>
  <c r="H24" i="53"/>
  <c r="L44" i="53"/>
  <c r="L9" i="53"/>
  <c r="L46" i="53"/>
  <c r="C45" i="53"/>
  <c r="D45" i="53" s="1"/>
  <c r="H22" i="53"/>
  <c r="C35" i="53"/>
  <c r="D35" i="53" s="1"/>
  <c r="L34" i="53"/>
  <c r="C56" i="53"/>
  <c r="D56" i="53" s="1"/>
  <c r="L19" i="53"/>
  <c r="C19" i="53"/>
  <c r="D19" i="53" s="1"/>
  <c r="H46" i="53"/>
  <c r="C41" i="53"/>
  <c r="D41" i="53" s="1"/>
  <c r="H44" i="53"/>
  <c r="H34" i="53"/>
  <c r="L35" i="53"/>
  <c r="L56" i="53"/>
  <c r="C25" i="53"/>
  <c r="D25" i="53" s="1"/>
  <c r="L29" i="53"/>
  <c r="L7" i="53"/>
  <c r="L8" i="53"/>
  <c r="L24" i="53"/>
  <c r="C44" i="53"/>
  <c r="D44" i="53" s="1"/>
  <c r="L25" i="53"/>
  <c r="H54" i="53"/>
  <c r="C34" i="53"/>
  <c r="D34" i="53" s="1"/>
  <c r="H35" i="53"/>
  <c r="L14" i="54"/>
  <c r="C15" i="54"/>
  <c r="D15" i="54" s="1"/>
  <c r="L13" i="54"/>
  <c r="L23" i="54"/>
  <c r="L41" i="54"/>
  <c r="N41" i="55" s="1"/>
  <c r="C28" i="54"/>
  <c r="D28" i="54" s="1"/>
  <c r="L43" i="54"/>
  <c r="H17" i="54"/>
  <c r="L39" i="54"/>
  <c r="C35" i="54"/>
  <c r="D35" i="54" s="1"/>
  <c r="C39" i="54"/>
  <c r="D39" i="54" s="1"/>
  <c r="L20" i="54"/>
  <c r="L54" i="54"/>
  <c r="L35" i="54"/>
  <c r="C43" i="54"/>
  <c r="D43" i="54" s="1"/>
  <c r="C42" i="54"/>
  <c r="D42" i="54" s="1"/>
  <c r="H51" i="54"/>
  <c r="C19" i="54"/>
  <c r="D19" i="54" s="1"/>
  <c r="L53" i="54"/>
  <c r="C51" i="54"/>
  <c r="D51" i="54" s="1"/>
  <c r="L21" i="54"/>
  <c r="L15" i="54"/>
  <c r="H23" i="54"/>
  <c r="H43" i="54"/>
  <c r="L8" i="54"/>
  <c r="H34" i="54"/>
  <c r="H37" i="54"/>
  <c r="H52" i="54"/>
  <c r="C52" i="54"/>
  <c r="D52" i="54" s="1"/>
  <c r="H54" i="54"/>
  <c r="L36" i="54"/>
  <c r="L24" i="54"/>
  <c r="H48" i="54"/>
  <c r="H39" i="54"/>
  <c r="C54" i="54"/>
  <c r="D54" i="54" s="1"/>
  <c r="C34" i="54"/>
  <c r="D34" i="54" s="1"/>
  <c r="L10" i="54"/>
  <c r="L50" i="54"/>
  <c r="L19" i="54"/>
  <c r="C26" i="54"/>
  <c r="D26" i="54" s="1"/>
  <c r="L56" i="54"/>
  <c r="C47" i="54"/>
  <c r="D47" i="54" s="1"/>
  <c r="L34" i="54"/>
  <c r="H35" i="54"/>
  <c r="L12" i="54"/>
  <c r="C20" i="54"/>
  <c r="D20" i="54" s="1"/>
  <c r="C21" i="54"/>
  <c r="D21" i="54" s="1"/>
  <c r="C13" i="54"/>
  <c r="D13" i="54" s="1"/>
  <c r="H41" i="54"/>
  <c r="H47" i="54"/>
  <c r="C12" i="54"/>
  <c r="D12" i="54" s="1"/>
  <c r="H8" i="54"/>
  <c r="H8" i="55" s="1"/>
  <c r="H15" i="54"/>
  <c r="L52" i="54"/>
  <c r="L28" i="54"/>
  <c r="H10" i="54"/>
  <c r="C37" i="54"/>
  <c r="D37" i="54" s="1"/>
  <c r="C48" i="54"/>
  <c r="D48" i="54" s="1"/>
  <c r="C14" i="54"/>
  <c r="D14" i="54" s="1"/>
  <c r="H53" i="54"/>
  <c r="H29" i="54"/>
  <c r="L51" i="54"/>
  <c r="H14" i="54"/>
  <c r="C53" i="54"/>
  <c r="D53" i="54" s="1"/>
  <c r="C29" i="54"/>
  <c r="D29" i="54" s="1"/>
  <c r="H28" i="54"/>
  <c r="L48" i="54"/>
  <c r="H36" i="54"/>
  <c r="C10" i="54"/>
  <c r="D10" i="54" s="1"/>
  <c r="C36" i="54"/>
  <c r="D36" i="54" s="1"/>
  <c r="L17" i="54"/>
  <c r="H32" i="54"/>
  <c r="H19" i="54"/>
  <c r="L42" i="54"/>
  <c r="L9" i="54"/>
  <c r="L37" i="54"/>
  <c r="L47" i="54"/>
  <c r="L49" i="54"/>
  <c r="H13" i="54"/>
  <c r="H11" i="54"/>
  <c r="H55" i="54"/>
  <c r="H56" i="54"/>
  <c r="C56" i="54"/>
  <c r="D56" i="54" s="1"/>
  <c r="C32" i="54"/>
  <c r="D32" i="54" s="1"/>
  <c r="C17" i="54"/>
  <c r="D17" i="54" s="1"/>
  <c r="L29" i="54"/>
  <c r="H21" i="54"/>
  <c r="C50" i="54"/>
  <c r="D50" i="54" s="1"/>
  <c r="H50" i="54"/>
  <c r="H20" i="54"/>
  <c r="C41" i="54"/>
  <c r="D41" i="54" s="1"/>
  <c r="H42" i="54"/>
  <c r="C8" i="54"/>
  <c r="L26" i="54"/>
  <c r="C24" i="54"/>
  <c r="D24" i="54" s="1"/>
  <c r="C23" i="54"/>
  <c r="D23" i="54" s="1"/>
  <c r="H45" i="54"/>
  <c r="H26" i="54"/>
  <c r="L45" i="54"/>
  <c r="H12" i="54"/>
  <c r="C45" i="54"/>
  <c r="D45" i="54" s="1"/>
  <c r="H9" i="54"/>
  <c r="L55" i="54"/>
  <c r="H24" i="54"/>
  <c r="E25" i="57"/>
  <c r="F25" i="57" s="1"/>
  <c r="J25" i="57" s="1"/>
  <c r="P25" i="57" s="1"/>
  <c r="S25" i="57" s="1"/>
  <c r="H41" i="55"/>
  <c r="C27" i="54"/>
  <c r="D27" i="54" s="1"/>
  <c r="C18" i="54"/>
  <c r="D18" i="54" s="1"/>
  <c r="C22" i="54"/>
  <c r="D22" i="54" s="1"/>
  <c r="C39" i="60"/>
  <c r="D39" i="60" s="1"/>
  <c r="H55" i="60"/>
  <c r="H17" i="60"/>
  <c r="H45" i="60"/>
  <c r="L32" i="60"/>
  <c r="H23" i="60"/>
  <c r="L41" i="60"/>
  <c r="C51" i="60"/>
  <c r="D51" i="60" s="1"/>
  <c r="O38" i="55"/>
  <c r="P39" i="57" l="1"/>
  <c r="P28" i="59"/>
  <c r="N14" i="59"/>
  <c r="P14" i="59"/>
  <c r="S26" i="57"/>
  <c r="J53" i="59"/>
  <c r="P53" i="59" s="1"/>
  <c r="J19" i="57"/>
  <c r="P19" i="57" s="1"/>
  <c r="S19" i="57" s="1"/>
  <c r="I37" i="57"/>
  <c r="I41" i="60"/>
  <c r="I38" i="57"/>
  <c r="G39" i="59"/>
  <c r="I39" i="59" s="1"/>
  <c r="I18" i="59"/>
  <c r="S49" i="57"/>
  <c r="G33" i="59"/>
  <c r="I33" i="59" s="1"/>
  <c r="I25" i="56"/>
  <c r="I21" i="56"/>
  <c r="I28" i="57"/>
  <c r="I47" i="56"/>
  <c r="J52" i="57"/>
  <c r="S35" i="59"/>
  <c r="I51" i="56"/>
  <c r="G26" i="57"/>
  <c r="I26" i="57" s="1"/>
  <c r="G32" i="59"/>
  <c r="I32" i="59" s="1"/>
  <c r="G35" i="59"/>
  <c r="I35" i="59" s="1"/>
  <c r="I48" i="56"/>
  <c r="G17" i="57"/>
  <c r="I17" i="57" s="1"/>
  <c r="G43" i="57"/>
  <c r="I43" i="57" s="1"/>
  <c r="G19" i="57"/>
  <c r="I19" i="57" s="1"/>
  <c r="I28" i="56"/>
  <c r="I43" i="59"/>
  <c r="J13" i="56"/>
  <c r="P13" i="56" s="1"/>
  <c r="I53" i="57"/>
  <c r="S53" i="59"/>
  <c r="S14" i="59"/>
  <c r="I36" i="56"/>
  <c r="I32" i="60"/>
  <c r="I41" i="52"/>
  <c r="I51" i="57"/>
  <c r="G49" i="57"/>
  <c r="I49" i="57" s="1"/>
  <c r="G13" i="57"/>
  <c r="I13" i="57" s="1"/>
  <c r="J46" i="57"/>
  <c r="I11" i="54"/>
  <c r="I20" i="56"/>
  <c r="I49" i="56"/>
  <c r="S38" i="54"/>
  <c r="G34" i="57"/>
  <c r="I34" i="57" s="1"/>
  <c r="J32" i="60"/>
  <c r="P32" i="60" s="1"/>
  <c r="S13" i="57"/>
  <c r="G14" i="59"/>
  <c r="I14" i="59" s="1"/>
  <c r="G49" i="54"/>
  <c r="I49" i="54" s="1"/>
  <c r="I27" i="57"/>
  <c r="G46" i="57"/>
  <c r="I46" i="57" s="1"/>
  <c r="N32" i="60"/>
  <c r="N55" i="54"/>
  <c r="E24" i="54"/>
  <c r="F24" i="54" s="1"/>
  <c r="J24" i="54" s="1"/>
  <c r="N9" i="54"/>
  <c r="N9" i="55"/>
  <c r="N48" i="54"/>
  <c r="E12" i="54"/>
  <c r="F12" i="54" s="1"/>
  <c r="J12" i="54" s="1"/>
  <c r="N34" i="54"/>
  <c r="N36" i="54"/>
  <c r="E43" i="54"/>
  <c r="F43" i="54" s="1"/>
  <c r="J43" i="54" s="1"/>
  <c r="P43" i="54" s="1"/>
  <c r="N43" i="54"/>
  <c r="N13" i="54"/>
  <c r="N24" i="53"/>
  <c r="N19" i="53"/>
  <c r="C7" i="54"/>
  <c r="D7" i="54" s="1"/>
  <c r="D7" i="53"/>
  <c r="E24" i="53"/>
  <c r="F24" i="53" s="1"/>
  <c r="N37" i="57"/>
  <c r="E30" i="56"/>
  <c r="F30" i="56" s="1"/>
  <c r="J30" i="56" s="1"/>
  <c r="J49" i="59"/>
  <c r="P49" i="59" s="1"/>
  <c r="S49" i="59" s="1"/>
  <c r="G49" i="59"/>
  <c r="I49" i="59" s="1"/>
  <c r="J30" i="54"/>
  <c r="P30" i="54" s="1"/>
  <c r="G30" i="54"/>
  <c r="I30" i="54" s="1"/>
  <c r="E15" i="59"/>
  <c r="F15" i="59" s="1"/>
  <c r="J15" i="59" s="1"/>
  <c r="P15" i="59" s="1"/>
  <c r="N39" i="59"/>
  <c r="P39" i="59"/>
  <c r="N39" i="60"/>
  <c r="E25" i="54"/>
  <c r="F25" i="54" s="1"/>
  <c r="E41" i="55"/>
  <c r="F41" i="55" s="1"/>
  <c r="J41" i="55" s="1"/>
  <c r="P41" i="55" s="1"/>
  <c r="E15" i="53"/>
  <c r="F15" i="53" s="1"/>
  <c r="J15" i="53" s="1"/>
  <c r="P15" i="53" s="1"/>
  <c r="N27" i="53"/>
  <c r="N27" i="54"/>
  <c r="E51" i="60"/>
  <c r="F51" i="60" s="1"/>
  <c r="J51" i="60" s="1"/>
  <c r="E22" i="54"/>
  <c r="F22" i="54" s="1"/>
  <c r="N26" i="54"/>
  <c r="P49" i="54"/>
  <c r="N49" i="54"/>
  <c r="N42" i="54"/>
  <c r="E48" i="54"/>
  <c r="F48" i="54" s="1"/>
  <c r="E20" i="54"/>
  <c r="F20" i="54" s="1"/>
  <c r="J20" i="54" s="1"/>
  <c r="N50" i="54"/>
  <c r="E19" i="54"/>
  <c r="F19" i="54" s="1"/>
  <c r="J19" i="54" s="1"/>
  <c r="P19" i="54" s="1"/>
  <c r="N35" i="54"/>
  <c r="N35" i="55"/>
  <c r="E28" i="54"/>
  <c r="F28" i="54" s="1"/>
  <c r="J28" i="54" s="1"/>
  <c r="N8" i="53"/>
  <c r="N56" i="53"/>
  <c r="E56" i="53"/>
  <c r="F56" i="53" s="1"/>
  <c r="J56" i="53" s="1"/>
  <c r="P56" i="53" s="1"/>
  <c r="E46" i="53"/>
  <c r="F46" i="53" s="1"/>
  <c r="J46" i="53" s="1"/>
  <c r="N41" i="53"/>
  <c r="N14" i="57"/>
  <c r="N29" i="57"/>
  <c r="E29" i="59"/>
  <c r="F29" i="59" s="1"/>
  <c r="J29" i="59" s="1"/>
  <c r="P29" i="59" s="1"/>
  <c r="E20" i="59"/>
  <c r="F20" i="59" s="1"/>
  <c r="J20" i="59" s="1"/>
  <c r="P20" i="59" s="1"/>
  <c r="N10" i="55"/>
  <c r="N55" i="55"/>
  <c r="N38" i="55"/>
  <c r="E38" i="56"/>
  <c r="F38" i="56" s="1"/>
  <c r="J38" i="56" s="1"/>
  <c r="P38" i="56" s="1"/>
  <c r="D10" i="56"/>
  <c r="C10" i="57"/>
  <c r="D10" i="57" s="1"/>
  <c r="N20" i="56"/>
  <c r="N47" i="56"/>
  <c r="N47" i="57"/>
  <c r="N36" i="56"/>
  <c r="N22" i="59"/>
  <c r="N22" i="60"/>
  <c r="E24" i="61"/>
  <c r="F24" i="61" s="1"/>
  <c r="J24" i="61" s="1"/>
  <c r="P24" i="61" s="1"/>
  <c r="E36" i="61"/>
  <c r="F36" i="61" s="1"/>
  <c r="E29" i="61"/>
  <c r="F29" i="61" s="1"/>
  <c r="J29" i="61" s="1"/>
  <c r="P29" i="61" s="1"/>
  <c r="E30" i="61"/>
  <c r="F30" i="61" s="1"/>
  <c r="J30" i="61" s="1"/>
  <c r="N36" i="61"/>
  <c r="N32" i="61"/>
  <c r="J11" i="54"/>
  <c r="P11" i="54" s="1"/>
  <c r="S11" i="54" s="1"/>
  <c r="E17" i="55"/>
  <c r="F17" i="55" s="1"/>
  <c r="J17" i="55" s="1"/>
  <c r="J14" i="57"/>
  <c r="P14" i="57" s="1"/>
  <c r="G14" i="57"/>
  <c r="I14" i="57" s="1"/>
  <c r="E31" i="53"/>
  <c r="F31" i="53" s="1"/>
  <c r="J31" i="53" s="1"/>
  <c r="P31" i="53" s="1"/>
  <c r="E12" i="53"/>
  <c r="F12" i="53" s="1"/>
  <c r="N39" i="52"/>
  <c r="N15" i="52"/>
  <c r="N53" i="52"/>
  <c r="N7" i="52"/>
  <c r="N40" i="52"/>
  <c r="N55" i="52"/>
  <c r="N47" i="52"/>
  <c r="E46" i="52"/>
  <c r="F46" i="52" s="1"/>
  <c r="E56" i="52"/>
  <c r="F56" i="52" s="1"/>
  <c r="J56" i="52" s="1"/>
  <c r="P56" i="52" s="1"/>
  <c r="E51" i="52"/>
  <c r="F51" i="52" s="1"/>
  <c r="E32" i="52"/>
  <c r="F32" i="52" s="1"/>
  <c r="J32" i="52" s="1"/>
  <c r="P32" i="52" s="1"/>
  <c r="N56" i="52"/>
  <c r="E23" i="52"/>
  <c r="F23" i="52" s="1"/>
  <c r="J23" i="52" s="1"/>
  <c r="E15" i="52"/>
  <c r="F15" i="52" s="1"/>
  <c r="N35" i="61"/>
  <c r="E21" i="61"/>
  <c r="F21" i="61" s="1"/>
  <c r="N15" i="61"/>
  <c r="J21" i="57"/>
  <c r="P21" i="57" s="1"/>
  <c r="G21" i="57"/>
  <c r="I21" i="57" s="1"/>
  <c r="I21" i="52"/>
  <c r="E42" i="59"/>
  <c r="F42" i="59" s="1"/>
  <c r="J42" i="59" s="1"/>
  <c r="P42" i="59" s="1"/>
  <c r="N38" i="56"/>
  <c r="N18" i="53"/>
  <c r="N18" i="54"/>
  <c r="E23" i="60"/>
  <c r="F23" i="60" s="1"/>
  <c r="J23" i="60" s="1"/>
  <c r="N55" i="60"/>
  <c r="E46" i="59"/>
  <c r="F46" i="59" s="1"/>
  <c r="J46" i="59" s="1"/>
  <c r="P46" i="59" s="1"/>
  <c r="S46" i="59" s="1"/>
  <c r="E56" i="57"/>
  <c r="F56" i="57" s="1"/>
  <c r="J56" i="57" s="1"/>
  <c r="E42" i="57"/>
  <c r="F42" i="57" s="1"/>
  <c r="J42" i="57" s="1"/>
  <c r="P42" i="57" s="1"/>
  <c r="E46" i="1"/>
  <c r="F46" i="1" s="1"/>
  <c r="J46" i="1" s="1"/>
  <c r="E52" i="1"/>
  <c r="F52" i="1" s="1"/>
  <c r="J52" i="1" s="1"/>
  <c r="E32" i="1"/>
  <c r="F32" i="1" s="1"/>
  <c r="J32" i="1" s="1"/>
  <c r="E13" i="1"/>
  <c r="F13" i="1" s="1"/>
  <c r="J13" i="1" s="1"/>
  <c r="E48" i="1"/>
  <c r="F48" i="1" s="1"/>
  <c r="E22" i="1"/>
  <c r="F22" i="1" s="1"/>
  <c r="J22" i="1" s="1"/>
  <c r="E47" i="1"/>
  <c r="F47" i="1" s="1"/>
  <c r="E12" i="1"/>
  <c r="F12" i="1" s="1"/>
  <c r="J12" i="1" s="1"/>
  <c r="E17" i="1"/>
  <c r="F17" i="1" s="1"/>
  <c r="E39" i="1"/>
  <c r="F39" i="1" s="1"/>
  <c r="J39" i="1" s="1"/>
  <c r="E34" i="1"/>
  <c r="F34" i="1" s="1"/>
  <c r="E23" i="1"/>
  <c r="F23" i="1" s="1"/>
  <c r="J23" i="1" s="1"/>
  <c r="E31" i="1"/>
  <c r="F31" i="1" s="1"/>
  <c r="E11" i="1"/>
  <c r="F11" i="1" s="1"/>
  <c r="J11" i="1" s="1"/>
  <c r="N38" i="57"/>
  <c r="N28" i="57"/>
  <c r="N54" i="57"/>
  <c r="P54" i="57"/>
  <c r="E50" i="59"/>
  <c r="F50" i="59" s="1"/>
  <c r="J50" i="59" s="1"/>
  <c r="P50" i="59" s="1"/>
  <c r="N13" i="55"/>
  <c r="N13" i="56"/>
  <c r="N16" i="55"/>
  <c r="N16" i="56"/>
  <c r="N33" i="55"/>
  <c r="E33" i="56"/>
  <c r="F33" i="56" s="1"/>
  <c r="J33" i="56" s="1"/>
  <c r="E43" i="56"/>
  <c r="F43" i="56" s="1"/>
  <c r="J43" i="56" s="1"/>
  <c r="P43" i="56" s="1"/>
  <c r="S43" i="56" s="1"/>
  <c r="N34" i="56"/>
  <c r="N49" i="56"/>
  <c r="N44" i="56"/>
  <c r="N44" i="57"/>
  <c r="J30" i="57"/>
  <c r="P30" i="57" s="1"/>
  <c r="G30" i="57"/>
  <c r="I30" i="57" s="1"/>
  <c r="I15" i="57"/>
  <c r="E23" i="53"/>
  <c r="F23" i="53" s="1"/>
  <c r="J23" i="53" s="1"/>
  <c r="P23" i="53" s="1"/>
  <c r="N26" i="53"/>
  <c r="N28" i="53"/>
  <c r="N21" i="53"/>
  <c r="N17" i="55"/>
  <c r="P17" i="55"/>
  <c r="N17" i="56"/>
  <c r="N21" i="57"/>
  <c r="N47" i="55"/>
  <c r="I14" i="56"/>
  <c r="J24" i="56"/>
  <c r="P24" i="56" s="1"/>
  <c r="G24" i="56"/>
  <c r="I24" i="56" s="1"/>
  <c r="J23" i="57"/>
  <c r="P23" i="57" s="1"/>
  <c r="G23" i="57"/>
  <c r="I23" i="57" s="1"/>
  <c r="N27" i="57"/>
  <c r="E22" i="59"/>
  <c r="F22" i="59" s="1"/>
  <c r="E26" i="59"/>
  <c r="F26" i="59" s="1"/>
  <c r="J26" i="59" s="1"/>
  <c r="P26" i="59" s="1"/>
  <c r="I42" i="56"/>
  <c r="J55" i="54"/>
  <c r="P55" i="54" s="1"/>
  <c r="G55" i="54"/>
  <c r="I55" i="54" s="1"/>
  <c r="J35" i="57"/>
  <c r="P35" i="57" s="1"/>
  <c r="G35" i="57"/>
  <c r="I35" i="57" s="1"/>
  <c r="J39" i="56"/>
  <c r="G39" i="56"/>
  <c r="I39" i="56" s="1"/>
  <c r="E39" i="60"/>
  <c r="F39" i="60" s="1"/>
  <c r="J39" i="60" s="1"/>
  <c r="P39" i="60" s="1"/>
  <c r="N45" i="54"/>
  <c r="E56" i="54"/>
  <c r="F56" i="54" s="1"/>
  <c r="J56" i="54" s="1"/>
  <c r="N17" i="54"/>
  <c r="E21" i="54"/>
  <c r="F21" i="54" s="1"/>
  <c r="N19" i="54"/>
  <c r="E39" i="54"/>
  <c r="F39" i="54" s="1"/>
  <c r="E25" i="53"/>
  <c r="F25" i="53" s="1"/>
  <c r="J25" i="53" s="1"/>
  <c r="P25" i="53" s="1"/>
  <c r="N44" i="53"/>
  <c r="E29" i="53"/>
  <c r="F29" i="53" s="1"/>
  <c r="J29" i="53" s="1"/>
  <c r="N53" i="57"/>
  <c r="E37" i="56"/>
  <c r="F37" i="56" s="1"/>
  <c r="J37" i="56" s="1"/>
  <c r="N48" i="56"/>
  <c r="N17" i="59"/>
  <c r="E41" i="61"/>
  <c r="F41" i="61" s="1"/>
  <c r="J41" i="61" s="1"/>
  <c r="P41" i="61" s="1"/>
  <c r="N23" i="61"/>
  <c r="N21" i="59"/>
  <c r="E52" i="59"/>
  <c r="F52" i="59" s="1"/>
  <c r="J52" i="59" s="1"/>
  <c r="P52" i="59" s="1"/>
  <c r="S52" i="59" s="1"/>
  <c r="E38" i="59"/>
  <c r="F38" i="59" s="1"/>
  <c r="J38" i="59" s="1"/>
  <c r="P38" i="59" s="1"/>
  <c r="S38" i="59" s="1"/>
  <c r="E55" i="59"/>
  <c r="F55" i="59" s="1"/>
  <c r="J55" i="59" s="1"/>
  <c r="P55" i="59" s="1"/>
  <c r="S41" i="55"/>
  <c r="E19" i="52"/>
  <c r="F19" i="52" s="1"/>
  <c r="J19" i="52" s="1"/>
  <c r="N32" i="53"/>
  <c r="N29" i="54"/>
  <c r="N29" i="55"/>
  <c r="E36" i="54"/>
  <c r="F36" i="54" s="1"/>
  <c r="J36" i="54" s="1"/>
  <c r="P36" i="54" s="1"/>
  <c r="N51" i="54"/>
  <c r="N52" i="54"/>
  <c r="E47" i="54"/>
  <c r="F47" i="54" s="1"/>
  <c r="J47" i="54" s="1"/>
  <c r="P47" i="54" s="1"/>
  <c r="N15" i="54"/>
  <c r="E35" i="54"/>
  <c r="F35" i="54" s="1"/>
  <c r="J35" i="54" s="1"/>
  <c r="P35" i="54" s="1"/>
  <c r="E15" i="54"/>
  <c r="F15" i="54" s="1"/>
  <c r="J15" i="54" s="1"/>
  <c r="P15" i="54" s="1"/>
  <c r="E41" i="53"/>
  <c r="F41" i="53" s="1"/>
  <c r="J41" i="53" s="1"/>
  <c r="P41" i="53" s="1"/>
  <c r="E45" i="53"/>
  <c r="F45" i="53" s="1"/>
  <c r="J45" i="53" s="1"/>
  <c r="P45" i="53" s="1"/>
  <c r="N36" i="53"/>
  <c r="N48" i="59"/>
  <c r="N41" i="60"/>
  <c r="N41" i="61"/>
  <c r="E18" i="54"/>
  <c r="F18" i="54" s="1"/>
  <c r="J18" i="54" s="1"/>
  <c r="P18" i="54" s="1"/>
  <c r="G25" i="57"/>
  <c r="I25" i="57" s="1"/>
  <c r="E45" i="54"/>
  <c r="F45" i="54" s="1"/>
  <c r="J45" i="54" s="1"/>
  <c r="P45" i="54" s="1"/>
  <c r="D8" i="54"/>
  <c r="C8" i="55"/>
  <c r="D8" i="55" s="1"/>
  <c r="E17" i="54"/>
  <c r="F17" i="54" s="1"/>
  <c r="J17" i="54" s="1"/>
  <c r="P17" i="54" s="1"/>
  <c r="N47" i="54"/>
  <c r="E10" i="54"/>
  <c r="F10" i="54" s="1"/>
  <c r="J10" i="54" s="1"/>
  <c r="P10" i="54" s="1"/>
  <c r="E29" i="54"/>
  <c r="F29" i="54" s="1"/>
  <c r="E37" i="54"/>
  <c r="F37" i="54" s="1"/>
  <c r="J37" i="54" s="1"/>
  <c r="P37" i="54" s="1"/>
  <c r="N12" i="54"/>
  <c r="P12" i="54"/>
  <c r="N12" i="55"/>
  <c r="N56" i="54"/>
  <c r="P56" i="54"/>
  <c r="N10" i="54"/>
  <c r="E52" i="54"/>
  <c r="F52" i="54" s="1"/>
  <c r="J52" i="54" s="1"/>
  <c r="P52" i="54" s="1"/>
  <c r="N8" i="54"/>
  <c r="L8" i="55"/>
  <c r="N8" i="55" s="1"/>
  <c r="N21" i="54"/>
  <c r="N54" i="54"/>
  <c r="N39" i="54"/>
  <c r="N39" i="55"/>
  <c r="N41" i="54"/>
  <c r="N14" i="54"/>
  <c r="N14" i="55"/>
  <c r="N25" i="53"/>
  <c r="N7" i="53"/>
  <c r="L7" i="54"/>
  <c r="N7" i="54" s="1"/>
  <c r="N35" i="53"/>
  <c r="N34" i="53"/>
  <c r="P46" i="53"/>
  <c r="N46" i="53"/>
  <c r="N54" i="53"/>
  <c r="N45" i="53"/>
  <c r="N11" i="57"/>
  <c r="L11" i="58"/>
  <c r="N11" i="58" s="1"/>
  <c r="E48" i="59"/>
  <c r="F48" i="59" s="1"/>
  <c r="J48" i="59" s="1"/>
  <c r="P48" i="59" s="1"/>
  <c r="E40" i="59"/>
  <c r="F40" i="59" s="1"/>
  <c r="J40" i="59" s="1"/>
  <c r="P40" i="59" s="1"/>
  <c r="S40" i="59" s="1"/>
  <c r="G34" i="59"/>
  <c r="I34" i="59" s="1"/>
  <c r="N31" i="55"/>
  <c r="N31" i="56"/>
  <c r="N25" i="55"/>
  <c r="N25" i="56"/>
  <c r="E31" i="56"/>
  <c r="F31" i="56" s="1"/>
  <c r="J31" i="56" s="1"/>
  <c r="P31" i="56" s="1"/>
  <c r="E56" i="56"/>
  <c r="F56" i="56" s="1"/>
  <c r="J56" i="56" s="1"/>
  <c r="P56" i="56" s="1"/>
  <c r="E35" i="56"/>
  <c r="F35" i="56" s="1"/>
  <c r="N30" i="56"/>
  <c r="P30" i="56"/>
  <c r="N30" i="57"/>
  <c r="N14" i="56"/>
  <c r="S34" i="59"/>
  <c r="E44" i="61"/>
  <c r="F44" i="61" s="1"/>
  <c r="J44" i="61" s="1"/>
  <c r="P44" i="61" s="1"/>
  <c r="E23" i="61"/>
  <c r="F23" i="61" s="1"/>
  <c r="N54" i="61"/>
  <c r="N28" i="61"/>
  <c r="E21" i="55"/>
  <c r="F21" i="55" s="1"/>
  <c r="J21" i="55" s="1"/>
  <c r="P21" i="55" s="1"/>
  <c r="J55" i="57"/>
  <c r="G55" i="57"/>
  <c r="I55" i="57" s="1"/>
  <c r="E10" i="53"/>
  <c r="F10" i="53" s="1"/>
  <c r="J10" i="53" s="1"/>
  <c r="E48" i="53"/>
  <c r="F48" i="53" s="1"/>
  <c r="J48" i="53" s="1"/>
  <c r="P48" i="53" s="1"/>
  <c r="N17" i="53"/>
  <c r="N33" i="53"/>
  <c r="N30" i="53"/>
  <c r="N30" i="54"/>
  <c r="N46" i="54"/>
  <c r="N12" i="52"/>
  <c r="N16" i="52"/>
  <c r="N36" i="52"/>
  <c r="N18" i="52"/>
  <c r="N54" i="52"/>
  <c r="N46" i="52"/>
  <c r="N49" i="52"/>
  <c r="N20" i="52"/>
  <c r="E53" i="52"/>
  <c r="F53" i="52" s="1"/>
  <c r="J53" i="52" s="1"/>
  <c r="P53" i="52" s="1"/>
  <c r="E38" i="52"/>
  <c r="F38" i="52" s="1"/>
  <c r="J38" i="52" s="1"/>
  <c r="E36" i="52"/>
  <c r="F36" i="52" s="1"/>
  <c r="J36" i="52" s="1"/>
  <c r="P36" i="52" s="1"/>
  <c r="E40" i="52"/>
  <c r="F40" i="52" s="1"/>
  <c r="J40" i="52" s="1"/>
  <c r="P40" i="52" s="1"/>
  <c r="E16" i="52"/>
  <c r="F16" i="52" s="1"/>
  <c r="E9" i="52"/>
  <c r="F9" i="52" s="1"/>
  <c r="J9" i="52" s="1"/>
  <c r="E10" i="52"/>
  <c r="F10" i="52" s="1"/>
  <c r="J10" i="52" s="1"/>
  <c r="P10" i="52" s="1"/>
  <c r="N30" i="52"/>
  <c r="N54" i="56"/>
  <c r="E27" i="56"/>
  <c r="F27" i="56" s="1"/>
  <c r="J27" i="56" s="1"/>
  <c r="P27" i="56" s="1"/>
  <c r="N48" i="57"/>
  <c r="N27" i="55"/>
  <c r="N27" i="56"/>
  <c r="N49" i="55"/>
  <c r="I55" i="56"/>
  <c r="N14" i="52"/>
  <c r="D9" i="55"/>
  <c r="C9" i="56"/>
  <c r="D9" i="56" s="1"/>
  <c r="I55" i="60"/>
  <c r="I15" i="56"/>
  <c r="E51" i="61"/>
  <c r="F51" i="61" s="1"/>
  <c r="J51" i="61" s="1"/>
  <c r="P51" i="61" s="1"/>
  <c r="S51" i="61" s="1"/>
  <c r="I36" i="57"/>
  <c r="J44" i="60"/>
  <c r="P44" i="60" s="1"/>
  <c r="G44" i="60"/>
  <c r="I44" i="60" s="1"/>
  <c r="J22" i="57"/>
  <c r="P22" i="57" s="1"/>
  <c r="G22" i="57"/>
  <c r="I22" i="57" s="1"/>
  <c r="J9" i="54"/>
  <c r="P9" i="54" s="1"/>
  <c r="G9" i="54"/>
  <c r="I9" i="54" s="1"/>
  <c r="I16" i="57"/>
  <c r="J45" i="57"/>
  <c r="G45" i="57"/>
  <c r="I45" i="57" s="1"/>
  <c r="J32" i="57"/>
  <c r="P32" i="57" s="1"/>
  <c r="G32" i="57"/>
  <c r="I32" i="57" s="1"/>
  <c r="N33" i="54"/>
  <c r="N45" i="52"/>
  <c r="N15" i="60"/>
  <c r="E31" i="60"/>
  <c r="F31" i="60" s="1"/>
  <c r="N26" i="60"/>
  <c r="N44" i="60"/>
  <c r="N44" i="61"/>
  <c r="E47" i="60"/>
  <c r="F47" i="60" s="1"/>
  <c r="J47" i="60" s="1"/>
  <c r="P47" i="60" s="1"/>
  <c r="N37" i="60"/>
  <c r="E30" i="60"/>
  <c r="F30" i="60" s="1"/>
  <c r="N30" i="60"/>
  <c r="N20" i="60"/>
  <c r="E56" i="60"/>
  <c r="F56" i="60" s="1"/>
  <c r="J56" i="60" s="1"/>
  <c r="E54" i="60"/>
  <c r="F54" i="60" s="1"/>
  <c r="N47" i="60"/>
  <c r="N47" i="61"/>
  <c r="N35" i="60"/>
  <c r="E29" i="60"/>
  <c r="F29" i="60" s="1"/>
  <c r="J29" i="60" s="1"/>
  <c r="E43" i="60"/>
  <c r="F43" i="60" s="1"/>
  <c r="I12" i="57"/>
  <c r="E32" i="61"/>
  <c r="F32" i="61" s="1"/>
  <c r="E19" i="61"/>
  <c r="F19" i="61" s="1"/>
  <c r="J19" i="61" s="1"/>
  <c r="P19" i="61" s="1"/>
  <c r="E14" i="53"/>
  <c r="F14" i="53" s="1"/>
  <c r="E43" i="53"/>
  <c r="F43" i="53" s="1"/>
  <c r="J43" i="53" s="1"/>
  <c r="I28" i="52"/>
  <c r="N21" i="55"/>
  <c r="E11" i="58"/>
  <c r="F11" i="58" s="1"/>
  <c r="J11" i="58" s="1"/>
  <c r="I33" i="57"/>
  <c r="J41" i="56"/>
  <c r="P41" i="56" s="1"/>
  <c r="G41" i="56"/>
  <c r="I41" i="56" s="1"/>
  <c r="E41" i="54"/>
  <c r="F41" i="54" s="1"/>
  <c r="J41" i="54" s="1"/>
  <c r="P41" i="54" s="1"/>
  <c r="E14" i="54"/>
  <c r="F14" i="54" s="1"/>
  <c r="J14" i="54" s="1"/>
  <c r="P14" i="54" s="1"/>
  <c r="N28" i="54"/>
  <c r="P28" i="54"/>
  <c r="E54" i="54"/>
  <c r="F54" i="54" s="1"/>
  <c r="N53" i="54"/>
  <c r="E34" i="53"/>
  <c r="F34" i="53" s="1"/>
  <c r="E54" i="53"/>
  <c r="F54" i="53" s="1"/>
  <c r="J54" i="53" s="1"/>
  <c r="P54" i="53" s="1"/>
  <c r="E22" i="53"/>
  <c r="F22" i="53" s="1"/>
  <c r="J22" i="53" s="1"/>
  <c r="P22" i="53" s="1"/>
  <c r="N51" i="57"/>
  <c r="N26" i="55"/>
  <c r="N30" i="55"/>
  <c r="N51" i="55"/>
  <c r="N53" i="56"/>
  <c r="N37" i="56"/>
  <c r="P37" i="56"/>
  <c r="S33" i="59"/>
  <c r="E54" i="61"/>
  <c r="F54" i="61" s="1"/>
  <c r="J54" i="61" s="1"/>
  <c r="P54" i="61" s="1"/>
  <c r="N55" i="61"/>
  <c r="N53" i="61"/>
  <c r="J45" i="59"/>
  <c r="P45" i="59" s="1"/>
  <c r="S45" i="59" s="1"/>
  <c r="G45" i="59"/>
  <c r="I45" i="59" s="1"/>
  <c r="J48" i="57"/>
  <c r="P48" i="57" s="1"/>
  <c r="G48" i="57"/>
  <c r="I48" i="57" s="1"/>
  <c r="E37" i="61"/>
  <c r="F37" i="61" s="1"/>
  <c r="J37" i="61" s="1"/>
  <c r="P37" i="61" s="1"/>
  <c r="S37" i="61" s="1"/>
  <c r="J24" i="59"/>
  <c r="P24" i="59" s="1"/>
  <c r="S24" i="59" s="1"/>
  <c r="G24" i="59"/>
  <c r="I24" i="59" s="1"/>
  <c r="E27" i="54"/>
  <c r="F27" i="54" s="1"/>
  <c r="J27" i="54" s="1"/>
  <c r="P27" i="54" s="1"/>
  <c r="E23" i="54"/>
  <c r="F23" i="54" s="1"/>
  <c r="J23" i="54" s="1"/>
  <c r="P23" i="54" s="1"/>
  <c r="E50" i="54"/>
  <c r="F50" i="54" s="1"/>
  <c r="J50" i="54" s="1"/>
  <c r="P50" i="54" s="1"/>
  <c r="E32" i="54"/>
  <c r="F32" i="54" s="1"/>
  <c r="N37" i="54"/>
  <c r="E53" i="54"/>
  <c r="F53" i="54" s="1"/>
  <c r="J53" i="54" s="1"/>
  <c r="P53" i="54" s="1"/>
  <c r="E13" i="54"/>
  <c r="F13" i="54" s="1"/>
  <c r="J13" i="54" s="1"/>
  <c r="P13" i="54" s="1"/>
  <c r="E26" i="54"/>
  <c r="F26" i="54" s="1"/>
  <c r="E34" i="54"/>
  <c r="F34" i="54" s="1"/>
  <c r="J34" i="54" s="1"/>
  <c r="P34" i="54" s="1"/>
  <c r="P24" i="54"/>
  <c r="N24" i="54"/>
  <c r="E51" i="54"/>
  <c r="F51" i="54" s="1"/>
  <c r="J51" i="54" s="1"/>
  <c r="P51" i="54" s="1"/>
  <c r="E42" i="54"/>
  <c r="F42" i="54" s="1"/>
  <c r="N20" i="54"/>
  <c r="P20" i="54"/>
  <c r="N23" i="54"/>
  <c r="E44" i="53"/>
  <c r="F44" i="53" s="1"/>
  <c r="J44" i="53" s="1"/>
  <c r="P44" i="53" s="1"/>
  <c r="P29" i="53"/>
  <c r="N29" i="53"/>
  <c r="E19" i="53"/>
  <c r="F19" i="53" s="1"/>
  <c r="J19" i="53" s="1"/>
  <c r="P19" i="53" s="1"/>
  <c r="E35" i="53"/>
  <c r="F35" i="53" s="1"/>
  <c r="N9" i="53"/>
  <c r="E51" i="53"/>
  <c r="F51" i="53" s="1"/>
  <c r="E8" i="53"/>
  <c r="F8" i="53" s="1"/>
  <c r="J8" i="53" s="1"/>
  <c r="P8" i="53" s="1"/>
  <c r="E9" i="53"/>
  <c r="F9" i="53" s="1"/>
  <c r="N51" i="53"/>
  <c r="E36" i="53"/>
  <c r="F36" i="53" s="1"/>
  <c r="N22" i="53"/>
  <c r="N22" i="54"/>
  <c r="N18" i="57"/>
  <c r="N52" i="57"/>
  <c r="P52" i="57"/>
  <c r="E36" i="59"/>
  <c r="F36" i="59" s="1"/>
  <c r="J36" i="59" s="1"/>
  <c r="P36" i="59" s="1"/>
  <c r="S36" i="59" s="1"/>
  <c r="N36" i="55"/>
  <c r="N54" i="55"/>
  <c r="N37" i="55"/>
  <c r="E16" i="56"/>
  <c r="F16" i="56" s="1"/>
  <c r="J16" i="56" s="1"/>
  <c r="P16" i="56" s="1"/>
  <c r="E46" i="56"/>
  <c r="F46" i="56" s="1"/>
  <c r="N50" i="56"/>
  <c r="N33" i="56"/>
  <c r="P33" i="56"/>
  <c r="N11" i="56"/>
  <c r="E47" i="61"/>
  <c r="F47" i="61" s="1"/>
  <c r="J47" i="61" s="1"/>
  <c r="P47" i="61" s="1"/>
  <c r="E52" i="61"/>
  <c r="F52" i="61" s="1"/>
  <c r="J52" i="61" s="1"/>
  <c r="P52" i="61" s="1"/>
  <c r="E50" i="61"/>
  <c r="F50" i="61" s="1"/>
  <c r="E17" i="61"/>
  <c r="F17" i="61" s="1"/>
  <c r="J17" i="61" s="1"/>
  <c r="N16" i="61"/>
  <c r="N30" i="61"/>
  <c r="P30" i="61"/>
  <c r="N23" i="56"/>
  <c r="N23" i="57"/>
  <c r="G39" i="57"/>
  <c r="I39" i="57" s="1"/>
  <c r="N31" i="53"/>
  <c r="N48" i="53"/>
  <c r="N12" i="53"/>
  <c r="E38" i="53"/>
  <c r="F38" i="53" s="1"/>
  <c r="J38" i="53" s="1"/>
  <c r="E55" i="52"/>
  <c r="F55" i="52" s="1"/>
  <c r="J55" i="52" s="1"/>
  <c r="P55" i="52" s="1"/>
  <c r="N34" i="52"/>
  <c r="E26" i="52"/>
  <c r="F26" i="52" s="1"/>
  <c r="E44" i="59"/>
  <c r="F44" i="59" s="1"/>
  <c r="J44" i="59" s="1"/>
  <c r="P44" i="59" s="1"/>
  <c r="S44" i="59" s="1"/>
  <c r="C13" i="60"/>
  <c r="D13" i="60" s="1"/>
  <c r="D13" i="59"/>
  <c r="J19" i="59"/>
  <c r="P19" i="59" s="1"/>
  <c r="G19" i="59"/>
  <c r="I19" i="59" s="1"/>
  <c r="N51" i="56"/>
  <c r="J18" i="57"/>
  <c r="P18" i="57" s="1"/>
  <c r="G18" i="57"/>
  <c r="I18" i="57" s="1"/>
  <c r="N47" i="53"/>
  <c r="N52" i="53"/>
  <c r="E20" i="53"/>
  <c r="F20" i="53" s="1"/>
  <c r="J20" i="53" s="1"/>
  <c r="P20" i="53" s="1"/>
  <c r="N34" i="58"/>
  <c r="N32" i="58"/>
  <c r="N32" i="59"/>
  <c r="S32" i="59" s="1"/>
  <c r="E44" i="58"/>
  <c r="F44" i="58" s="1"/>
  <c r="J44" i="58" s="1"/>
  <c r="E30" i="58"/>
  <c r="F30" i="58" s="1"/>
  <c r="J30" i="58" s="1"/>
  <c r="E42" i="58"/>
  <c r="F42" i="58" s="1"/>
  <c r="J42" i="58" s="1"/>
  <c r="E56" i="58"/>
  <c r="F56" i="58" s="1"/>
  <c r="J56" i="58" s="1"/>
  <c r="P56" i="58" s="1"/>
  <c r="E45" i="58"/>
  <c r="F45" i="58" s="1"/>
  <c r="J45" i="58" s="1"/>
  <c r="N55" i="58"/>
  <c r="N55" i="59"/>
  <c r="E22" i="58"/>
  <c r="F22" i="58" s="1"/>
  <c r="J22" i="58" s="1"/>
  <c r="P22" i="58" s="1"/>
  <c r="N41" i="58"/>
  <c r="N41" i="59"/>
  <c r="E20" i="58"/>
  <c r="F20" i="58" s="1"/>
  <c r="J20" i="58" s="1"/>
  <c r="N27" i="58"/>
  <c r="N27" i="59"/>
  <c r="E55" i="58"/>
  <c r="F55" i="58" s="1"/>
  <c r="E19" i="58"/>
  <c r="F19" i="58" s="1"/>
  <c r="J19" i="58" s="1"/>
  <c r="N54" i="58"/>
  <c r="N56" i="58"/>
  <c r="N13" i="58"/>
  <c r="N13" i="59"/>
  <c r="E28" i="58"/>
  <c r="F28" i="58" s="1"/>
  <c r="J28" i="58" s="1"/>
  <c r="E25" i="58"/>
  <c r="F25" i="58" s="1"/>
  <c r="J25" i="58" s="1"/>
  <c r="P25" i="58" s="1"/>
  <c r="N22" i="58"/>
  <c r="E21" i="58"/>
  <c r="F21" i="58" s="1"/>
  <c r="J21" i="58" s="1"/>
  <c r="N35" i="58"/>
  <c r="N12" i="58"/>
  <c r="L12" i="59"/>
  <c r="N12" i="59" s="1"/>
  <c r="E34" i="55"/>
  <c r="F34" i="55" s="1"/>
  <c r="J34" i="55" s="1"/>
  <c r="P34" i="55" s="1"/>
  <c r="E52" i="55"/>
  <c r="F52" i="55" s="1"/>
  <c r="J52" i="55" s="1"/>
  <c r="E20" i="55"/>
  <c r="F20" i="55" s="1"/>
  <c r="E31" i="55"/>
  <c r="F31" i="55" s="1"/>
  <c r="J31" i="55" s="1"/>
  <c r="P31" i="55" s="1"/>
  <c r="E55" i="55"/>
  <c r="F55" i="55" s="1"/>
  <c r="E51" i="55"/>
  <c r="F51" i="55" s="1"/>
  <c r="J51" i="55" s="1"/>
  <c r="P51" i="55" s="1"/>
  <c r="E15" i="55"/>
  <c r="F15" i="55" s="1"/>
  <c r="E36" i="55"/>
  <c r="F36" i="55" s="1"/>
  <c r="J36" i="55" s="1"/>
  <c r="P36" i="55" s="1"/>
  <c r="E35" i="55"/>
  <c r="F35" i="55" s="1"/>
  <c r="N34" i="55"/>
  <c r="I34" i="56"/>
  <c r="I25" i="55"/>
  <c r="J20" i="57"/>
  <c r="G20" i="57"/>
  <c r="I20" i="57" s="1"/>
  <c r="N30" i="59"/>
  <c r="E26" i="61"/>
  <c r="F26" i="61" s="1"/>
  <c r="N31" i="61"/>
  <c r="E18" i="61"/>
  <c r="F18" i="61" s="1"/>
  <c r="N38" i="61"/>
  <c r="E18" i="52"/>
  <c r="F18" i="52" s="1"/>
  <c r="N23" i="60"/>
  <c r="P23" i="60"/>
  <c r="E16" i="53"/>
  <c r="F16" i="53" s="1"/>
  <c r="J16" i="53" s="1"/>
  <c r="N13" i="53"/>
  <c r="E13" i="52"/>
  <c r="F13" i="52" s="1"/>
  <c r="I45" i="60"/>
  <c r="N10" i="56"/>
  <c r="J37" i="57"/>
  <c r="P37" i="57" s="1"/>
  <c r="E46" i="58"/>
  <c r="F46" i="58" s="1"/>
  <c r="J46" i="58" s="1"/>
  <c r="P46" i="58" s="1"/>
  <c r="N10" i="53"/>
  <c r="P10" i="53"/>
  <c r="E33" i="53"/>
  <c r="F33" i="53" s="1"/>
  <c r="J33" i="53" s="1"/>
  <c r="P33" i="53" s="1"/>
  <c r="N24" i="55"/>
  <c r="E16" i="54"/>
  <c r="F16" i="54" s="1"/>
  <c r="N6" i="52"/>
  <c r="L6" i="53"/>
  <c r="N6" i="53" s="1"/>
  <c r="E34" i="52"/>
  <c r="F34" i="52" s="1"/>
  <c r="E12" i="52"/>
  <c r="F12" i="52" s="1"/>
  <c r="J12" i="52" s="1"/>
  <c r="P12" i="52" s="1"/>
  <c r="E49" i="61"/>
  <c r="F49" i="61" s="1"/>
  <c r="J49" i="61" s="1"/>
  <c r="P49" i="61" s="1"/>
  <c r="S49" i="61" s="1"/>
  <c r="N8" i="52"/>
  <c r="N24" i="52"/>
  <c r="P9" i="52"/>
  <c r="N9" i="52"/>
  <c r="N27" i="52"/>
  <c r="N38" i="52"/>
  <c r="P38" i="52"/>
  <c r="N44" i="52"/>
  <c r="N37" i="52"/>
  <c r="N52" i="52"/>
  <c r="E35" i="52"/>
  <c r="F35" i="52" s="1"/>
  <c r="J35" i="52" s="1"/>
  <c r="E25" i="52"/>
  <c r="F25" i="52" s="1"/>
  <c r="J25" i="52" s="1"/>
  <c r="P25" i="52" s="1"/>
  <c r="E7" i="52"/>
  <c r="F7" i="52" s="1"/>
  <c r="J7" i="52" s="1"/>
  <c r="P7" i="52" s="1"/>
  <c r="E17" i="52"/>
  <c r="F17" i="52" s="1"/>
  <c r="J17" i="52" s="1"/>
  <c r="E44" i="52"/>
  <c r="F44" i="52" s="1"/>
  <c r="J44" i="52" s="1"/>
  <c r="P44" i="52" s="1"/>
  <c r="E54" i="52"/>
  <c r="F54" i="52" s="1"/>
  <c r="J54" i="52" s="1"/>
  <c r="P54" i="52" s="1"/>
  <c r="E37" i="52"/>
  <c r="F37" i="52" s="1"/>
  <c r="J37" i="52" s="1"/>
  <c r="P37" i="52" s="1"/>
  <c r="N10" i="52"/>
  <c r="E39" i="52"/>
  <c r="F39" i="52" s="1"/>
  <c r="J39" i="52" s="1"/>
  <c r="P39" i="52" s="1"/>
  <c r="E11" i="52"/>
  <c r="F11" i="52" s="1"/>
  <c r="J11" i="52" s="1"/>
  <c r="N25" i="52"/>
  <c r="E8" i="52"/>
  <c r="F8" i="52" s="1"/>
  <c r="J8" i="52" s="1"/>
  <c r="P8" i="52" s="1"/>
  <c r="N46" i="56"/>
  <c r="N40" i="57"/>
  <c r="N32" i="55"/>
  <c r="N45" i="55"/>
  <c r="J36" i="56"/>
  <c r="P36" i="56" s="1"/>
  <c r="J55" i="56"/>
  <c r="J25" i="56"/>
  <c r="P25" i="56" s="1"/>
  <c r="N32" i="56"/>
  <c r="E35" i="61"/>
  <c r="F35" i="61" s="1"/>
  <c r="J35" i="61" s="1"/>
  <c r="P35" i="61" s="1"/>
  <c r="E34" i="61"/>
  <c r="F34" i="61" s="1"/>
  <c r="J34" i="61" s="1"/>
  <c r="E39" i="61"/>
  <c r="F39" i="61" s="1"/>
  <c r="J39" i="61" s="1"/>
  <c r="P39" i="61" s="1"/>
  <c r="N39" i="61"/>
  <c r="J29" i="57"/>
  <c r="P29" i="57" s="1"/>
  <c r="G52" i="57"/>
  <c r="I52" i="57" s="1"/>
  <c r="N42" i="53"/>
  <c r="E52" i="53"/>
  <c r="F52" i="53" s="1"/>
  <c r="J52" i="53" s="1"/>
  <c r="P52" i="53" s="1"/>
  <c r="E14" i="52"/>
  <c r="F14" i="52" s="1"/>
  <c r="J14" i="52" s="1"/>
  <c r="P14" i="52" s="1"/>
  <c r="N18" i="58"/>
  <c r="E38" i="58"/>
  <c r="F38" i="58" s="1"/>
  <c r="J38" i="58" s="1"/>
  <c r="N25" i="58"/>
  <c r="E40" i="58"/>
  <c r="F40" i="58" s="1"/>
  <c r="J40" i="58" s="1"/>
  <c r="P40" i="58" s="1"/>
  <c r="N26" i="58"/>
  <c r="N42" i="58"/>
  <c r="P42" i="58"/>
  <c r="E13" i="58"/>
  <c r="F13" i="58" s="1"/>
  <c r="J13" i="58" s="1"/>
  <c r="P13" i="58" s="1"/>
  <c r="N19" i="58"/>
  <c r="P19" i="58"/>
  <c r="N28" i="58"/>
  <c r="P28" i="58"/>
  <c r="E16" i="58"/>
  <c r="F16" i="58" s="1"/>
  <c r="J16" i="58" s="1"/>
  <c r="E31" i="58"/>
  <c r="F31" i="58" s="1"/>
  <c r="J31" i="58" s="1"/>
  <c r="N36" i="58"/>
  <c r="N40" i="58"/>
  <c r="N48" i="58"/>
  <c r="E24" i="58"/>
  <c r="F24" i="58" s="1"/>
  <c r="J24" i="58" s="1"/>
  <c r="C12" i="59"/>
  <c r="D12" i="59" s="1"/>
  <c r="D12" i="58"/>
  <c r="N30" i="58"/>
  <c r="P30" i="58"/>
  <c r="N43" i="58"/>
  <c r="E36" i="58"/>
  <c r="F36" i="58" s="1"/>
  <c r="J36" i="58" s="1"/>
  <c r="P36" i="58" s="1"/>
  <c r="N50" i="58"/>
  <c r="E26" i="58"/>
  <c r="F26" i="58" s="1"/>
  <c r="J26" i="58" s="1"/>
  <c r="P26" i="58" s="1"/>
  <c r="E15" i="58"/>
  <c r="F15" i="58" s="1"/>
  <c r="J15" i="58" s="1"/>
  <c r="E43" i="55"/>
  <c r="F43" i="55" s="1"/>
  <c r="J43" i="55" s="1"/>
  <c r="P43" i="55" s="1"/>
  <c r="E16" i="55"/>
  <c r="F16" i="55" s="1"/>
  <c r="J16" i="55" s="1"/>
  <c r="P16" i="55" s="1"/>
  <c r="E47" i="55"/>
  <c r="F47" i="55" s="1"/>
  <c r="J47" i="55" s="1"/>
  <c r="P47" i="55" s="1"/>
  <c r="E53" i="55"/>
  <c r="F53" i="55" s="1"/>
  <c r="E50" i="55"/>
  <c r="F50" i="55" s="1"/>
  <c r="J50" i="55" s="1"/>
  <c r="P50" i="55" s="1"/>
  <c r="E33" i="55"/>
  <c r="F33" i="55" s="1"/>
  <c r="J33" i="55" s="1"/>
  <c r="P33" i="55" s="1"/>
  <c r="S33" i="55" s="1"/>
  <c r="E49" i="55"/>
  <c r="F49" i="55" s="1"/>
  <c r="J49" i="55" s="1"/>
  <c r="P49" i="55" s="1"/>
  <c r="E28" i="55"/>
  <c r="F28" i="55" s="1"/>
  <c r="J28" i="55" s="1"/>
  <c r="S32" i="57"/>
  <c r="J34" i="56"/>
  <c r="P34" i="56" s="1"/>
  <c r="E56" i="61"/>
  <c r="F56" i="61" s="1"/>
  <c r="J56" i="61" s="1"/>
  <c r="P56" i="61" s="1"/>
  <c r="J38" i="57"/>
  <c r="P38" i="57" s="1"/>
  <c r="N31" i="52"/>
  <c r="N56" i="57"/>
  <c r="P56" i="57"/>
  <c r="E24" i="57"/>
  <c r="F24" i="57" s="1"/>
  <c r="J24" i="57" s="1"/>
  <c r="P24" i="57" s="1"/>
  <c r="S24" i="57" s="1"/>
  <c r="E21" i="1"/>
  <c r="F21" i="1" s="1"/>
  <c r="J21" i="1" s="1"/>
  <c r="E43" i="1"/>
  <c r="F43" i="1" s="1"/>
  <c r="J43" i="1" s="1"/>
  <c r="E25" i="1"/>
  <c r="F25" i="1" s="1"/>
  <c r="J25" i="1" s="1"/>
  <c r="E14" i="1"/>
  <c r="F14" i="1" s="1"/>
  <c r="J14" i="1" s="1"/>
  <c r="E44" i="1"/>
  <c r="F44" i="1" s="1"/>
  <c r="E53" i="1"/>
  <c r="F53" i="1" s="1"/>
  <c r="J53" i="1" s="1"/>
  <c r="E51" i="1"/>
  <c r="F51" i="1" s="1"/>
  <c r="D5" i="1"/>
  <c r="C5" i="52"/>
  <c r="D5" i="52" s="1"/>
  <c r="E27" i="1"/>
  <c r="F27" i="1" s="1"/>
  <c r="J27" i="1" s="1"/>
  <c r="E28" i="1"/>
  <c r="F28" i="1" s="1"/>
  <c r="J28" i="1" s="1"/>
  <c r="E35" i="1"/>
  <c r="F35" i="1" s="1"/>
  <c r="J35" i="1" s="1"/>
  <c r="E36" i="1"/>
  <c r="F36" i="1" s="1"/>
  <c r="J36" i="1" s="1"/>
  <c r="E40" i="1"/>
  <c r="F40" i="1" s="1"/>
  <c r="J40" i="1" s="1"/>
  <c r="N33" i="57"/>
  <c r="N45" i="57"/>
  <c r="P45" i="57"/>
  <c r="N54" i="59"/>
  <c r="G54" i="1"/>
  <c r="I54" i="1" s="1"/>
  <c r="N40" i="55"/>
  <c r="N42" i="55"/>
  <c r="N44" i="55"/>
  <c r="E44" i="56"/>
  <c r="F44" i="56" s="1"/>
  <c r="E18" i="56"/>
  <c r="F18" i="56" s="1"/>
  <c r="J18" i="56" s="1"/>
  <c r="N12" i="56"/>
  <c r="P39" i="56"/>
  <c r="N39" i="56"/>
  <c r="N50" i="59"/>
  <c r="N26" i="59"/>
  <c r="E27" i="61"/>
  <c r="F27" i="61" s="1"/>
  <c r="J27" i="61" s="1"/>
  <c r="E48" i="61"/>
  <c r="F48" i="61" s="1"/>
  <c r="E53" i="61"/>
  <c r="F53" i="61" s="1"/>
  <c r="J53" i="61" s="1"/>
  <c r="P53" i="61" s="1"/>
  <c r="N19" i="61"/>
  <c r="E22" i="56"/>
  <c r="F22" i="56" s="1"/>
  <c r="J22" i="56" s="1"/>
  <c r="P22" i="56" s="1"/>
  <c r="S22" i="56" s="1"/>
  <c r="G54" i="57"/>
  <c r="I54" i="57" s="1"/>
  <c r="N55" i="53"/>
  <c r="N23" i="53"/>
  <c r="N49" i="53"/>
  <c r="N11" i="53"/>
  <c r="N50" i="53"/>
  <c r="E40" i="54"/>
  <c r="F40" i="54" s="1"/>
  <c r="N48" i="52"/>
  <c r="N22" i="52"/>
  <c r="S17" i="57"/>
  <c r="N26" i="61"/>
  <c r="N45" i="60"/>
  <c r="E15" i="60"/>
  <c r="F15" i="60" s="1"/>
  <c r="J15" i="60" s="1"/>
  <c r="P15" i="60" s="1"/>
  <c r="E20" i="60"/>
  <c r="F20" i="60" s="1"/>
  <c r="J20" i="60" s="1"/>
  <c r="P20" i="60" s="1"/>
  <c r="E24" i="60"/>
  <c r="F24" i="60" s="1"/>
  <c r="J24" i="60" s="1"/>
  <c r="N25" i="60"/>
  <c r="N48" i="60"/>
  <c r="N19" i="60"/>
  <c r="E18" i="60"/>
  <c r="F18" i="60" s="1"/>
  <c r="J18" i="60" s="1"/>
  <c r="E35" i="60"/>
  <c r="F35" i="60" s="1"/>
  <c r="J35" i="60" s="1"/>
  <c r="P35" i="60" s="1"/>
  <c r="N43" i="60"/>
  <c r="E36" i="60"/>
  <c r="F36" i="60" s="1"/>
  <c r="J36" i="60" s="1"/>
  <c r="E48" i="60"/>
  <c r="F48" i="60" s="1"/>
  <c r="N21" i="60"/>
  <c r="N31" i="60"/>
  <c r="E38" i="60"/>
  <c r="F38" i="60" s="1"/>
  <c r="J38" i="60" s="1"/>
  <c r="N42" i="60"/>
  <c r="N14" i="60"/>
  <c r="L14" i="61"/>
  <c r="N14" i="61" s="1"/>
  <c r="D14" i="60"/>
  <c r="C14" i="61"/>
  <c r="D14" i="61" s="1"/>
  <c r="E28" i="60"/>
  <c r="F28" i="60" s="1"/>
  <c r="J28" i="60" s="1"/>
  <c r="P28" i="60" s="1"/>
  <c r="E53" i="60"/>
  <c r="F53" i="60" s="1"/>
  <c r="N46" i="57"/>
  <c r="P46" i="57"/>
  <c r="N39" i="57"/>
  <c r="S39" i="57" s="1"/>
  <c r="N50" i="55"/>
  <c r="J14" i="56"/>
  <c r="P14" i="56" s="1"/>
  <c r="J22" i="60"/>
  <c r="P22" i="60" s="1"/>
  <c r="E40" i="61"/>
  <c r="F40" i="61" s="1"/>
  <c r="J40" i="61" s="1"/>
  <c r="E45" i="61"/>
  <c r="F45" i="61" s="1"/>
  <c r="J45" i="61" s="1"/>
  <c r="P45" i="61" s="1"/>
  <c r="J47" i="57"/>
  <c r="P47" i="57" s="1"/>
  <c r="E13" i="53"/>
  <c r="F13" i="53" s="1"/>
  <c r="J13" i="53" s="1"/>
  <c r="P13" i="53" s="1"/>
  <c r="N20" i="57"/>
  <c r="P20" i="57"/>
  <c r="J48" i="56"/>
  <c r="P48" i="56" s="1"/>
  <c r="J47" i="56"/>
  <c r="P47" i="56" s="1"/>
  <c r="N43" i="59"/>
  <c r="N48" i="61"/>
  <c r="J53" i="57"/>
  <c r="P53" i="57" s="1"/>
  <c r="N39" i="53"/>
  <c r="N50" i="52"/>
  <c r="N19" i="52"/>
  <c r="P19" i="52"/>
  <c r="N31" i="54"/>
  <c r="J51" i="56"/>
  <c r="P51" i="56" s="1"/>
  <c r="J28" i="56"/>
  <c r="E55" i="61"/>
  <c r="F55" i="61" s="1"/>
  <c r="J55" i="61" s="1"/>
  <c r="P55" i="61" s="1"/>
  <c r="E11" i="57"/>
  <c r="F11" i="57" s="1"/>
  <c r="J11" i="57" s="1"/>
  <c r="P11" i="57" s="1"/>
  <c r="J33" i="57"/>
  <c r="P33" i="57" s="1"/>
  <c r="N40" i="53"/>
  <c r="N25" i="59"/>
  <c r="N42" i="59"/>
  <c r="J18" i="59"/>
  <c r="P18" i="59" s="1"/>
  <c r="E17" i="53"/>
  <c r="F17" i="53" s="1"/>
  <c r="J17" i="53" s="1"/>
  <c r="P17" i="53" s="1"/>
  <c r="P38" i="53"/>
  <c r="N38" i="53"/>
  <c r="E30" i="53"/>
  <c r="F30" i="53" s="1"/>
  <c r="J30" i="53" s="1"/>
  <c r="P30" i="53" s="1"/>
  <c r="E46" i="54"/>
  <c r="F46" i="54" s="1"/>
  <c r="N16" i="54"/>
  <c r="D6" i="52"/>
  <c r="C6" i="53"/>
  <c r="D6" i="53" s="1"/>
  <c r="N26" i="52"/>
  <c r="N51" i="52"/>
  <c r="N21" i="52"/>
  <c r="N41" i="52"/>
  <c r="N33" i="52"/>
  <c r="N17" i="52"/>
  <c r="P17" i="52"/>
  <c r="N32" i="52"/>
  <c r="P23" i="52"/>
  <c r="N23" i="52"/>
  <c r="P43" i="52"/>
  <c r="N43" i="52"/>
  <c r="E42" i="52"/>
  <c r="F42" i="52" s="1"/>
  <c r="E27" i="52"/>
  <c r="F27" i="52" s="1"/>
  <c r="J27" i="52" s="1"/>
  <c r="P27" i="52" s="1"/>
  <c r="E49" i="52"/>
  <c r="F49" i="52" s="1"/>
  <c r="N42" i="52"/>
  <c r="E24" i="52"/>
  <c r="F24" i="52" s="1"/>
  <c r="E33" i="52"/>
  <c r="F33" i="52" s="1"/>
  <c r="J33" i="52" s="1"/>
  <c r="P33" i="52" s="1"/>
  <c r="E47" i="52"/>
  <c r="F47" i="52" s="1"/>
  <c r="E20" i="52"/>
  <c r="F20" i="52" s="1"/>
  <c r="J20" i="52" s="1"/>
  <c r="P20" i="52" s="1"/>
  <c r="E30" i="52"/>
  <c r="F30" i="52" s="1"/>
  <c r="N35" i="52"/>
  <c r="P35" i="52"/>
  <c r="N11" i="52"/>
  <c r="P11" i="52"/>
  <c r="E52" i="52"/>
  <c r="F52" i="52" s="1"/>
  <c r="J52" i="52" s="1"/>
  <c r="P52" i="52" s="1"/>
  <c r="E50" i="56"/>
  <c r="F50" i="56" s="1"/>
  <c r="E54" i="56"/>
  <c r="F54" i="56" s="1"/>
  <c r="J54" i="56" s="1"/>
  <c r="P54" i="56" s="1"/>
  <c r="E41" i="59"/>
  <c r="F41" i="59" s="1"/>
  <c r="E47" i="59"/>
  <c r="F47" i="59" s="1"/>
  <c r="J47" i="59" s="1"/>
  <c r="P47" i="59" s="1"/>
  <c r="E25" i="59"/>
  <c r="F25" i="59" s="1"/>
  <c r="J25" i="59" s="1"/>
  <c r="P25" i="59" s="1"/>
  <c r="G28" i="59"/>
  <c r="I28" i="59" s="1"/>
  <c r="N56" i="55"/>
  <c r="N23" i="55"/>
  <c r="J29" i="56"/>
  <c r="P29" i="56" s="1"/>
  <c r="S29" i="56" s="1"/>
  <c r="G13" i="56"/>
  <c r="I13" i="56" s="1"/>
  <c r="E15" i="61"/>
  <c r="F15" i="61" s="1"/>
  <c r="J15" i="61" s="1"/>
  <c r="P15" i="61" s="1"/>
  <c r="N17" i="61"/>
  <c r="P17" i="61"/>
  <c r="N48" i="55"/>
  <c r="G38" i="54"/>
  <c r="I38" i="54" s="1"/>
  <c r="I29" i="57"/>
  <c r="E14" i="58"/>
  <c r="F14" i="58" s="1"/>
  <c r="J14" i="58" s="1"/>
  <c r="P14" i="58" s="1"/>
  <c r="N29" i="58"/>
  <c r="E37" i="58"/>
  <c r="F37" i="58" s="1"/>
  <c r="J37" i="58" s="1"/>
  <c r="P37" i="58" s="1"/>
  <c r="E49" i="58"/>
  <c r="F49" i="58" s="1"/>
  <c r="J49" i="58" s="1"/>
  <c r="E53" i="58"/>
  <c r="F53" i="58" s="1"/>
  <c r="J53" i="58" s="1"/>
  <c r="N47" i="58"/>
  <c r="N31" i="58"/>
  <c r="P31" i="58"/>
  <c r="N37" i="58"/>
  <c r="N15" i="58"/>
  <c r="P15" i="58"/>
  <c r="E18" i="58"/>
  <c r="F18" i="58" s="1"/>
  <c r="J18" i="58" s="1"/>
  <c r="P18" i="58" s="1"/>
  <c r="E51" i="58"/>
  <c r="F51" i="58" s="1"/>
  <c r="J51" i="58" s="1"/>
  <c r="E34" i="58"/>
  <c r="F34" i="58" s="1"/>
  <c r="J34" i="58" s="1"/>
  <c r="P34" i="58" s="1"/>
  <c r="N39" i="58"/>
  <c r="N20" i="58"/>
  <c r="P20" i="58"/>
  <c r="N45" i="58"/>
  <c r="P45" i="58"/>
  <c r="N17" i="58"/>
  <c r="E47" i="58"/>
  <c r="F47" i="58" s="1"/>
  <c r="N14" i="58"/>
  <c r="N46" i="58"/>
  <c r="E35" i="58"/>
  <c r="F35" i="58" s="1"/>
  <c r="J35" i="58" s="1"/>
  <c r="P35" i="58" s="1"/>
  <c r="E40" i="55"/>
  <c r="F40" i="55" s="1"/>
  <c r="J40" i="55" s="1"/>
  <c r="P40" i="55" s="1"/>
  <c r="E30" i="55"/>
  <c r="F30" i="55" s="1"/>
  <c r="J30" i="55" s="1"/>
  <c r="P30" i="55" s="1"/>
  <c r="E54" i="55"/>
  <c r="F54" i="55" s="1"/>
  <c r="J54" i="55" s="1"/>
  <c r="P54" i="55" s="1"/>
  <c r="E45" i="55"/>
  <c r="F45" i="55" s="1"/>
  <c r="J45" i="55" s="1"/>
  <c r="P45" i="55" s="1"/>
  <c r="E39" i="55"/>
  <c r="F39" i="55" s="1"/>
  <c r="J39" i="55" s="1"/>
  <c r="P39" i="55" s="1"/>
  <c r="E14" i="55"/>
  <c r="F14" i="55" s="1"/>
  <c r="J14" i="55" s="1"/>
  <c r="P14" i="55" s="1"/>
  <c r="S14" i="55" s="1"/>
  <c r="E46" i="55"/>
  <c r="F46" i="55" s="1"/>
  <c r="J46" i="55" s="1"/>
  <c r="E26" i="55"/>
  <c r="F26" i="55" s="1"/>
  <c r="J26" i="55" s="1"/>
  <c r="P26" i="55" s="1"/>
  <c r="E37" i="55"/>
  <c r="F37" i="55" s="1"/>
  <c r="J37" i="55" s="1"/>
  <c r="P37" i="55" s="1"/>
  <c r="E23" i="55"/>
  <c r="F23" i="55" s="1"/>
  <c r="J23" i="55" s="1"/>
  <c r="P23" i="55" s="1"/>
  <c r="E13" i="55"/>
  <c r="F13" i="55" s="1"/>
  <c r="J13" i="55" s="1"/>
  <c r="P13" i="55" s="1"/>
  <c r="E18" i="55"/>
  <c r="F18" i="55" s="1"/>
  <c r="J18" i="55" s="1"/>
  <c r="P18" i="55" s="1"/>
  <c r="S18" i="55" s="1"/>
  <c r="E37" i="59"/>
  <c r="F37" i="59" s="1"/>
  <c r="E21" i="59"/>
  <c r="F21" i="59" s="1"/>
  <c r="J21" i="59" s="1"/>
  <c r="P21" i="59" s="1"/>
  <c r="E46" i="61"/>
  <c r="F46" i="61" s="1"/>
  <c r="E16" i="61"/>
  <c r="F16" i="61" s="1"/>
  <c r="J16" i="61" s="1"/>
  <c r="P16" i="61" s="1"/>
  <c r="J25" i="55"/>
  <c r="P25" i="55" s="1"/>
  <c r="E18" i="53"/>
  <c r="F18" i="53" s="1"/>
  <c r="J18" i="53" s="1"/>
  <c r="P18" i="53" s="1"/>
  <c r="E31" i="52"/>
  <c r="F31" i="52" s="1"/>
  <c r="J31" i="52" s="1"/>
  <c r="P31" i="52" s="1"/>
  <c r="N51" i="60"/>
  <c r="P51" i="60"/>
  <c r="E34" i="60"/>
  <c r="F34" i="60" s="1"/>
  <c r="J34" i="60" s="1"/>
  <c r="P34" i="60" s="1"/>
  <c r="E50" i="57"/>
  <c r="F50" i="57" s="1"/>
  <c r="J50" i="57" s="1"/>
  <c r="P50" i="57" s="1"/>
  <c r="S50" i="57" s="1"/>
  <c r="E31" i="57"/>
  <c r="F31" i="57" s="1"/>
  <c r="J31" i="57" s="1"/>
  <c r="P31" i="57" s="1"/>
  <c r="S31" i="57" s="1"/>
  <c r="E30" i="1"/>
  <c r="F30" i="1" s="1"/>
  <c r="E45" i="1"/>
  <c r="F45" i="1" s="1"/>
  <c r="J45" i="1" s="1"/>
  <c r="E55" i="1"/>
  <c r="F55" i="1" s="1"/>
  <c r="J55" i="1" s="1"/>
  <c r="E7" i="1"/>
  <c r="F7" i="1" s="1"/>
  <c r="J7" i="1" s="1"/>
  <c r="E33" i="1"/>
  <c r="F33" i="1" s="1"/>
  <c r="J33" i="1" s="1"/>
  <c r="E16" i="1"/>
  <c r="F16" i="1" s="1"/>
  <c r="J16" i="1" s="1"/>
  <c r="E8" i="1"/>
  <c r="F8" i="1" s="1"/>
  <c r="E49" i="1"/>
  <c r="F49" i="1" s="1"/>
  <c r="J49" i="1" s="1"/>
  <c r="E38" i="1"/>
  <c r="F38" i="1" s="1"/>
  <c r="J38" i="1" s="1"/>
  <c r="E24" i="1"/>
  <c r="F24" i="1" s="1"/>
  <c r="J24" i="1" s="1"/>
  <c r="E42" i="1"/>
  <c r="F42" i="1" s="1"/>
  <c r="J42" i="1" s="1"/>
  <c r="N36" i="57"/>
  <c r="N55" i="57"/>
  <c r="P55" i="57"/>
  <c r="N15" i="57"/>
  <c r="E54" i="59"/>
  <c r="F54" i="59" s="1"/>
  <c r="J54" i="59" s="1"/>
  <c r="P54" i="59" s="1"/>
  <c r="G53" i="59"/>
  <c r="I53" i="59" s="1"/>
  <c r="E56" i="59"/>
  <c r="F56" i="59" s="1"/>
  <c r="J56" i="59" s="1"/>
  <c r="P56" i="59" s="1"/>
  <c r="S56" i="59" s="1"/>
  <c r="N43" i="57"/>
  <c r="P43" i="57"/>
  <c r="N19" i="55"/>
  <c r="N15" i="55"/>
  <c r="E45" i="56"/>
  <c r="F45" i="56" s="1"/>
  <c r="E23" i="56"/>
  <c r="F23" i="56" s="1"/>
  <c r="J23" i="56" s="1"/>
  <c r="P23" i="56" s="1"/>
  <c r="N21" i="56"/>
  <c r="N28" i="56"/>
  <c r="P28" i="56"/>
  <c r="N41" i="56"/>
  <c r="N20" i="59"/>
  <c r="E43" i="61"/>
  <c r="F43" i="61" s="1"/>
  <c r="E22" i="61"/>
  <c r="F22" i="61" s="1"/>
  <c r="E31" i="61"/>
  <c r="F31" i="61" s="1"/>
  <c r="J16" i="57"/>
  <c r="P16" i="57" s="1"/>
  <c r="S16" i="57" s="1"/>
  <c r="J15" i="57"/>
  <c r="P15" i="57" s="1"/>
  <c r="J51" i="57"/>
  <c r="P51" i="57" s="1"/>
  <c r="E55" i="53"/>
  <c r="F55" i="53" s="1"/>
  <c r="J55" i="53" s="1"/>
  <c r="P55" i="53" s="1"/>
  <c r="E26" i="53"/>
  <c r="F26" i="53" s="1"/>
  <c r="J26" i="53" s="1"/>
  <c r="P26" i="53" s="1"/>
  <c r="E49" i="53"/>
  <c r="F49" i="53" s="1"/>
  <c r="E28" i="53"/>
  <c r="F28" i="53" s="1"/>
  <c r="E21" i="53"/>
  <c r="F21" i="53" s="1"/>
  <c r="E48" i="52"/>
  <c r="F48" i="52" s="1"/>
  <c r="J48" i="52" s="1"/>
  <c r="P48" i="52" s="1"/>
  <c r="E45" i="52"/>
  <c r="F45" i="52" s="1"/>
  <c r="E22" i="52"/>
  <c r="F22" i="52" s="1"/>
  <c r="E32" i="55"/>
  <c r="F32" i="55" s="1"/>
  <c r="E12" i="56"/>
  <c r="F12" i="56" s="1"/>
  <c r="J12" i="56" s="1"/>
  <c r="P12" i="56" s="1"/>
  <c r="N34" i="60"/>
  <c r="N56" i="60"/>
  <c r="P56" i="60"/>
  <c r="N52" i="60"/>
  <c r="E52" i="60"/>
  <c r="F52" i="60" s="1"/>
  <c r="J52" i="60" s="1"/>
  <c r="P52" i="60" s="1"/>
  <c r="N38" i="60"/>
  <c r="P38" i="60"/>
  <c r="N33" i="60"/>
  <c r="E49" i="60"/>
  <c r="F49" i="60" s="1"/>
  <c r="J49" i="60" s="1"/>
  <c r="P49" i="60" s="1"/>
  <c r="N24" i="60"/>
  <c r="P24" i="60"/>
  <c r="N29" i="60"/>
  <c r="P29" i="60"/>
  <c r="N50" i="60"/>
  <c r="E42" i="60"/>
  <c r="F42" i="60" s="1"/>
  <c r="N16" i="59"/>
  <c r="E23" i="59"/>
  <c r="F23" i="59" s="1"/>
  <c r="G31" i="59"/>
  <c r="I31" i="59" s="1"/>
  <c r="N18" i="61"/>
  <c r="J26" i="56"/>
  <c r="P26" i="56" s="1"/>
  <c r="S26" i="56" s="1"/>
  <c r="J19" i="56"/>
  <c r="P19" i="56" s="1"/>
  <c r="J11" i="56"/>
  <c r="P11" i="56" s="1"/>
  <c r="N19" i="56"/>
  <c r="N15" i="59"/>
  <c r="G22" i="60"/>
  <c r="I22" i="60" s="1"/>
  <c r="E20" i="61"/>
  <c r="F20" i="61" s="1"/>
  <c r="N22" i="61"/>
  <c r="J20" i="56"/>
  <c r="P20" i="56" s="1"/>
  <c r="I47" i="57"/>
  <c r="E37" i="53"/>
  <c r="F37" i="53" s="1"/>
  <c r="J37" i="53" s="1"/>
  <c r="E53" i="53"/>
  <c r="F53" i="53" s="1"/>
  <c r="E44" i="54"/>
  <c r="F44" i="54" s="1"/>
  <c r="J44" i="54" s="1"/>
  <c r="N29" i="52"/>
  <c r="E27" i="59"/>
  <c r="F27" i="59" s="1"/>
  <c r="J27" i="59" s="1"/>
  <c r="P27" i="59" s="1"/>
  <c r="E17" i="59"/>
  <c r="F17" i="59" s="1"/>
  <c r="E30" i="59"/>
  <c r="F30" i="59" s="1"/>
  <c r="J30" i="59" s="1"/>
  <c r="P30" i="59" s="1"/>
  <c r="N52" i="61"/>
  <c r="J52" i="56"/>
  <c r="P52" i="56" s="1"/>
  <c r="S52" i="56" s="1"/>
  <c r="N47" i="59"/>
  <c r="N24" i="61"/>
  <c r="E39" i="53"/>
  <c r="F39" i="53" s="1"/>
  <c r="J39" i="53" s="1"/>
  <c r="P39" i="53" s="1"/>
  <c r="N43" i="53"/>
  <c r="P43" i="53"/>
  <c r="E31" i="54"/>
  <c r="F31" i="54" s="1"/>
  <c r="N18" i="59"/>
  <c r="N33" i="61"/>
  <c r="J40" i="57"/>
  <c r="P40" i="57" s="1"/>
  <c r="N15" i="53"/>
  <c r="G43" i="52"/>
  <c r="I43" i="52" s="1"/>
  <c r="J24" i="55"/>
  <c r="P24" i="55" s="1"/>
  <c r="N56" i="61"/>
  <c r="S56" i="61" s="1"/>
  <c r="E53" i="56"/>
  <c r="F53" i="56" s="1"/>
  <c r="E40" i="56"/>
  <c r="F40" i="56" s="1"/>
  <c r="N46" i="55"/>
  <c r="P46" i="55"/>
  <c r="P28" i="55"/>
  <c r="N28" i="55"/>
  <c r="I29" i="56"/>
  <c r="N34" i="61"/>
  <c r="P34" i="61"/>
  <c r="E28" i="61"/>
  <c r="F28" i="61" s="1"/>
  <c r="N43" i="61"/>
  <c r="E47" i="53"/>
  <c r="F47" i="53" s="1"/>
  <c r="J47" i="53" s="1"/>
  <c r="P47" i="53" s="1"/>
  <c r="E42" i="53"/>
  <c r="F42" i="53" s="1"/>
  <c r="J42" i="53" s="1"/>
  <c r="P42" i="53" s="1"/>
  <c r="N20" i="53"/>
  <c r="J21" i="52"/>
  <c r="P21" i="52" s="1"/>
  <c r="J55" i="60"/>
  <c r="P55" i="60" s="1"/>
  <c r="N23" i="58"/>
  <c r="N16" i="58"/>
  <c r="P16" i="58"/>
  <c r="E54" i="58"/>
  <c r="F54" i="58" s="1"/>
  <c r="N24" i="58"/>
  <c r="P24" i="58"/>
  <c r="N52" i="58"/>
  <c r="E23" i="58"/>
  <c r="F23" i="58" s="1"/>
  <c r="E39" i="58"/>
  <c r="F39" i="58" s="1"/>
  <c r="J39" i="58" s="1"/>
  <c r="P39" i="58" s="1"/>
  <c r="N53" i="58"/>
  <c r="P53" i="58"/>
  <c r="N51" i="58"/>
  <c r="P51" i="58"/>
  <c r="N21" i="58"/>
  <c r="P21" i="58"/>
  <c r="E50" i="58"/>
  <c r="F50" i="58" s="1"/>
  <c r="J50" i="58" s="1"/>
  <c r="P50" i="58" s="1"/>
  <c r="E41" i="58"/>
  <c r="F41" i="58" s="1"/>
  <c r="J41" i="58" s="1"/>
  <c r="P41" i="58" s="1"/>
  <c r="E48" i="58"/>
  <c r="F48" i="58" s="1"/>
  <c r="J48" i="58" s="1"/>
  <c r="P48" i="58" s="1"/>
  <c r="N33" i="58"/>
  <c r="E32" i="58"/>
  <c r="F32" i="58" s="1"/>
  <c r="J32" i="58" s="1"/>
  <c r="P32" i="58" s="1"/>
  <c r="N49" i="58"/>
  <c r="P49" i="58"/>
  <c r="E43" i="58"/>
  <c r="F43" i="58" s="1"/>
  <c r="J43" i="58" s="1"/>
  <c r="P43" i="58" s="1"/>
  <c r="E33" i="58"/>
  <c r="F33" i="58" s="1"/>
  <c r="E52" i="58"/>
  <c r="F52" i="58" s="1"/>
  <c r="N38" i="58"/>
  <c r="P38" i="58"/>
  <c r="E29" i="58"/>
  <c r="F29" i="58" s="1"/>
  <c r="J29" i="58" s="1"/>
  <c r="P29" i="58" s="1"/>
  <c r="E27" i="58"/>
  <c r="F27" i="58" s="1"/>
  <c r="J27" i="58" s="1"/>
  <c r="P27" i="58" s="1"/>
  <c r="E17" i="58"/>
  <c r="F17" i="58" s="1"/>
  <c r="J17" i="58" s="1"/>
  <c r="P17" i="58" s="1"/>
  <c r="N44" i="58"/>
  <c r="P44" i="58"/>
  <c r="E10" i="55"/>
  <c r="F10" i="55" s="1"/>
  <c r="J10" i="55" s="1"/>
  <c r="P10" i="55" s="1"/>
  <c r="E22" i="55"/>
  <c r="F22" i="55" s="1"/>
  <c r="J22" i="55" s="1"/>
  <c r="P22" i="55" s="1"/>
  <c r="S22" i="55" s="1"/>
  <c r="E11" i="55"/>
  <c r="F11" i="55" s="1"/>
  <c r="J11" i="55" s="1"/>
  <c r="P11" i="55" s="1"/>
  <c r="S11" i="55" s="1"/>
  <c r="E27" i="55"/>
  <c r="F27" i="55" s="1"/>
  <c r="J27" i="55" s="1"/>
  <c r="P27" i="55" s="1"/>
  <c r="E29" i="55"/>
  <c r="F29" i="55" s="1"/>
  <c r="J29" i="55" s="1"/>
  <c r="P29" i="55" s="1"/>
  <c r="E38" i="55"/>
  <c r="F38" i="55" s="1"/>
  <c r="J38" i="55" s="1"/>
  <c r="P38" i="55" s="1"/>
  <c r="E42" i="55"/>
  <c r="F42" i="55" s="1"/>
  <c r="J42" i="55" s="1"/>
  <c r="P42" i="55" s="1"/>
  <c r="E12" i="55"/>
  <c r="F12" i="55" s="1"/>
  <c r="J12" i="55" s="1"/>
  <c r="P12" i="55" s="1"/>
  <c r="E48" i="55"/>
  <c r="F48" i="55" s="1"/>
  <c r="J48" i="55" s="1"/>
  <c r="P48" i="55" s="1"/>
  <c r="E44" i="55"/>
  <c r="F44" i="55" s="1"/>
  <c r="J44" i="55" s="1"/>
  <c r="P44" i="55" s="1"/>
  <c r="E56" i="55"/>
  <c r="F56" i="55" s="1"/>
  <c r="J56" i="55" s="1"/>
  <c r="P56" i="55" s="1"/>
  <c r="E19" i="55"/>
  <c r="F19" i="55" s="1"/>
  <c r="J19" i="55" s="1"/>
  <c r="P19" i="55" s="1"/>
  <c r="J15" i="56"/>
  <c r="P15" i="56" s="1"/>
  <c r="S15" i="56" s="1"/>
  <c r="J21" i="56"/>
  <c r="P21" i="56" s="1"/>
  <c r="N24" i="56"/>
  <c r="S24" i="56" s="1"/>
  <c r="S45" i="61"/>
  <c r="J36" i="57"/>
  <c r="P36" i="57" s="1"/>
  <c r="J41" i="52"/>
  <c r="P41" i="52" s="1"/>
  <c r="E46" i="60"/>
  <c r="F46" i="60" s="1"/>
  <c r="E17" i="60"/>
  <c r="F17" i="60" s="1"/>
  <c r="J17" i="60" s="1"/>
  <c r="P17" i="60" s="1"/>
  <c r="E51" i="59"/>
  <c r="F51" i="59" s="1"/>
  <c r="J51" i="59" s="1"/>
  <c r="P51" i="59" s="1"/>
  <c r="S51" i="59" s="1"/>
  <c r="E44" i="57"/>
  <c r="F44" i="57" s="1"/>
  <c r="J44" i="57" s="1"/>
  <c r="P44" i="57" s="1"/>
  <c r="E41" i="57"/>
  <c r="F41" i="57" s="1"/>
  <c r="E20" i="1"/>
  <c r="F20" i="1" s="1"/>
  <c r="J20" i="1" s="1"/>
  <c r="E19" i="1"/>
  <c r="F19" i="1" s="1"/>
  <c r="E37" i="1"/>
  <c r="F37" i="1" s="1"/>
  <c r="J37" i="1" s="1"/>
  <c r="E26" i="1"/>
  <c r="F26" i="1" s="1"/>
  <c r="J26" i="1" s="1"/>
  <c r="E10" i="1"/>
  <c r="F10" i="1" s="1"/>
  <c r="J10" i="1" s="1"/>
  <c r="E18" i="1"/>
  <c r="F18" i="1" s="1"/>
  <c r="E56" i="1"/>
  <c r="F56" i="1" s="1"/>
  <c r="J56" i="1" s="1"/>
  <c r="E41" i="1"/>
  <c r="F41" i="1" s="1"/>
  <c r="J41" i="1" s="1"/>
  <c r="E6" i="1"/>
  <c r="F6" i="1" s="1"/>
  <c r="J6" i="1" s="1"/>
  <c r="E9" i="1"/>
  <c r="F9" i="1" s="1"/>
  <c r="J9" i="1" s="1"/>
  <c r="E15" i="1"/>
  <c r="F15" i="1" s="1"/>
  <c r="J15" i="1" s="1"/>
  <c r="E29" i="1"/>
  <c r="F29" i="1" s="1"/>
  <c r="E50" i="1"/>
  <c r="F50" i="1" s="1"/>
  <c r="J50" i="1" s="1"/>
  <c r="N12" i="57"/>
  <c r="N34" i="57"/>
  <c r="P34" i="57"/>
  <c r="N35" i="57"/>
  <c r="N20" i="55"/>
  <c r="N43" i="55"/>
  <c r="N53" i="55"/>
  <c r="E17" i="56"/>
  <c r="F17" i="56" s="1"/>
  <c r="J17" i="56" s="1"/>
  <c r="P17" i="56" s="1"/>
  <c r="E32" i="56"/>
  <c r="F32" i="56" s="1"/>
  <c r="J32" i="56" s="1"/>
  <c r="P32" i="56" s="1"/>
  <c r="P55" i="56"/>
  <c r="N55" i="56"/>
  <c r="N18" i="56"/>
  <c r="P18" i="56"/>
  <c r="N45" i="56"/>
  <c r="N28" i="59"/>
  <c r="S28" i="59" s="1"/>
  <c r="E25" i="61"/>
  <c r="F25" i="61" s="1"/>
  <c r="N20" i="61"/>
  <c r="J28" i="57"/>
  <c r="P28" i="57" s="1"/>
  <c r="E11" i="53"/>
  <c r="F11" i="53" s="1"/>
  <c r="J11" i="53" s="1"/>
  <c r="P11" i="53" s="1"/>
  <c r="E50" i="53"/>
  <c r="F50" i="53" s="1"/>
  <c r="J50" i="53" s="1"/>
  <c r="P50" i="53" s="1"/>
  <c r="E33" i="54"/>
  <c r="F33" i="54" s="1"/>
  <c r="N40" i="54"/>
  <c r="N28" i="52"/>
  <c r="N17" i="60"/>
  <c r="N49" i="60"/>
  <c r="E16" i="60"/>
  <c r="F16" i="60" s="1"/>
  <c r="J16" i="60" s="1"/>
  <c r="P16" i="60" s="1"/>
  <c r="E27" i="60"/>
  <c r="F27" i="60" s="1"/>
  <c r="J27" i="60" s="1"/>
  <c r="P27" i="60" s="1"/>
  <c r="N54" i="60"/>
  <c r="E19" i="60"/>
  <c r="F19" i="60" s="1"/>
  <c r="J19" i="60" s="1"/>
  <c r="P19" i="60" s="1"/>
  <c r="E37" i="60"/>
  <c r="F37" i="60" s="1"/>
  <c r="J37" i="60" s="1"/>
  <c r="P37" i="60" s="1"/>
  <c r="N18" i="60"/>
  <c r="P18" i="60"/>
  <c r="E50" i="60"/>
  <c r="F50" i="60" s="1"/>
  <c r="J50" i="60" s="1"/>
  <c r="P50" i="60" s="1"/>
  <c r="N27" i="60"/>
  <c r="E25" i="60"/>
  <c r="F25" i="60" s="1"/>
  <c r="J25" i="60" s="1"/>
  <c r="P25" i="60" s="1"/>
  <c r="E40" i="60"/>
  <c r="F40" i="60" s="1"/>
  <c r="N36" i="60"/>
  <c r="P36" i="60"/>
  <c r="N28" i="60"/>
  <c r="N16" i="60"/>
  <c r="E33" i="60"/>
  <c r="F33" i="60" s="1"/>
  <c r="J33" i="60" s="1"/>
  <c r="P33" i="60" s="1"/>
  <c r="N53" i="60"/>
  <c r="N40" i="60"/>
  <c r="E21" i="60"/>
  <c r="F21" i="60" s="1"/>
  <c r="J21" i="60" s="1"/>
  <c r="P21" i="60" s="1"/>
  <c r="E26" i="60"/>
  <c r="F26" i="60" s="1"/>
  <c r="J26" i="60" s="1"/>
  <c r="P26" i="60" s="1"/>
  <c r="S22" i="57"/>
  <c r="S42" i="57"/>
  <c r="E16" i="59"/>
  <c r="F16" i="59" s="1"/>
  <c r="J16" i="59" s="1"/>
  <c r="P16" i="59" s="1"/>
  <c r="P52" i="55"/>
  <c r="N52" i="55"/>
  <c r="I26" i="56"/>
  <c r="I19" i="56"/>
  <c r="I11" i="56"/>
  <c r="N56" i="56"/>
  <c r="N42" i="56"/>
  <c r="N19" i="59"/>
  <c r="N40" i="61"/>
  <c r="P40" i="61"/>
  <c r="E42" i="61"/>
  <c r="F42" i="61" s="1"/>
  <c r="J42" i="61" s="1"/>
  <c r="P42" i="61" s="1"/>
  <c r="P27" i="61"/>
  <c r="N27" i="61"/>
  <c r="J12" i="57"/>
  <c r="P12" i="57" s="1"/>
  <c r="P16" i="53"/>
  <c r="N16" i="53"/>
  <c r="P37" i="53"/>
  <c r="N37" i="53"/>
  <c r="N53" i="53"/>
  <c r="N44" i="54"/>
  <c r="P44" i="54"/>
  <c r="E29" i="52"/>
  <c r="F29" i="52" s="1"/>
  <c r="J29" i="52" s="1"/>
  <c r="P29" i="52" s="1"/>
  <c r="J41" i="60"/>
  <c r="P41" i="60" s="1"/>
  <c r="I52" i="56"/>
  <c r="J42" i="56"/>
  <c r="P42" i="56" s="1"/>
  <c r="E33" i="61"/>
  <c r="F33" i="61" s="1"/>
  <c r="J33" i="61" s="1"/>
  <c r="P33" i="61" s="1"/>
  <c r="J27" i="57"/>
  <c r="P27" i="57" s="1"/>
  <c r="N14" i="53"/>
  <c r="N25" i="54"/>
  <c r="E50" i="52"/>
  <c r="F50" i="52" s="1"/>
  <c r="J50" i="52" s="1"/>
  <c r="P50" i="52" s="1"/>
  <c r="J28" i="52"/>
  <c r="P28" i="52" s="1"/>
  <c r="N13" i="52"/>
  <c r="J45" i="60"/>
  <c r="P45" i="60" s="1"/>
  <c r="J49" i="56"/>
  <c r="P49" i="56" s="1"/>
  <c r="N31" i="59"/>
  <c r="S31" i="59" s="1"/>
  <c r="N29" i="59"/>
  <c r="E38" i="61"/>
  <c r="F38" i="61" s="1"/>
  <c r="J38" i="61" s="1"/>
  <c r="P38" i="61" s="1"/>
  <c r="N42" i="61"/>
  <c r="I40" i="57"/>
  <c r="E32" i="53"/>
  <c r="F32" i="53" s="1"/>
  <c r="J32" i="53" s="1"/>
  <c r="P32" i="53" s="1"/>
  <c r="E27" i="53"/>
  <c r="F27" i="53" s="1"/>
  <c r="J27" i="53" s="1"/>
  <c r="P27" i="53" s="1"/>
  <c r="E40" i="53"/>
  <c r="F40" i="53" s="1"/>
  <c r="J40" i="53" s="1"/>
  <c r="P40" i="53" s="1"/>
  <c r="G24" i="55"/>
  <c r="I24" i="55" s="1"/>
  <c r="N29" i="61"/>
  <c r="S29" i="61" s="1"/>
  <c r="N37" i="59"/>
  <c r="J43" i="59"/>
  <c r="P43" i="59" s="1"/>
  <c r="N21" i="61"/>
  <c r="G17" i="60" l="1"/>
  <c r="I17" i="60" s="1"/>
  <c r="S41" i="53"/>
  <c r="S20" i="59"/>
  <c r="G46" i="53"/>
  <c r="I46" i="53" s="1"/>
  <c r="G27" i="52"/>
  <c r="I27" i="52" s="1"/>
  <c r="S45" i="58"/>
  <c r="S15" i="58"/>
  <c r="S56" i="54"/>
  <c r="S30" i="54"/>
  <c r="S19" i="59"/>
  <c r="S33" i="57"/>
  <c r="G50" i="53"/>
  <c r="I50" i="53" s="1"/>
  <c r="S38" i="56"/>
  <c r="G40" i="53"/>
  <c r="I40" i="53" s="1"/>
  <c r="G35" i="52"/>
  <c r="I35" i="52" s="1"/>
  <c r="G37" i="52"/>
  <c r="I37" i="52" s="1"/>
  <c r="S36" i="60"/>
  <c r="S42" i="55"/>
  <c r="S55" i="54"/>
  <c r="S40" i="61"/>
  <c r="G33" i="60"/>
  <c r="I33" i="60" s="1"/>
  <c r="G48" i="58"/>
  <c r="I48" i="58" s="1"/>
  <c r="G50" i="58"/>
  <c r="I50" i="58" s="1"/>
  <c r="G39" i="58"/>
  <c r="I39" i="58" s="1"/>
  <c r="G39" i="52"/>
  <c r="I39" i="52" s="1"/>
  <c r="G41" i="55"/>
  <c r="I41" i="55" s="1"/>
  <c r="G19" i="55"/>
  <c r="I19" i="55" s="1"/>
  <c r="G20" i="60"/>
  <c r="I20" i="60" s="1"/>
  <c r="G7" i="52"/>
  <c r="I7" i="52" s="1"/>
  <c r="G41" i="58"/>
  <c r="I41" i="58" s="1"/>
  <c r="G42" i="53"/>
  <c r="I42" i="53" s="1"/>
  <c r="G52" i="61"/>
  <c r="I52" i="61" s="1"/>
  <c r="S55" i="59"/>
  <c r="S31" i="53"/>
  <c r="S52" i="54"/>
  <c r="S27" i="56"/>
  <c r="S52" i="61"/>
  <c r="G56" i="1"/>
  <c r="I56" i="1" s="1"/>
  <c r="G56" i="59"/>
  <c r="I56" i="59" s="1"/>
  <c r="G26" i="55"/>
  <c r="I26" i="55" s="1"/>
  <c r="G35" i="1"/>
  <c r="I35" i="1" s="1"/>
  <c r="G25" i="52"/>
  <c r="I25" i="52" s="1"/>
  <c r="G12" i="52"/>
  <c r="I12" i="52" s="1"/>
  <c r="G27" i="56"/>
  <c r="I27" i="56" s="1"/>
  <c r="G36" i="52"/>
  <c r="I36" i="52" s="1"/>
  <c r="G40" i="59"/>
  <c r="I40" i="59" s="1"/>
  <c r="G35" i="54"/>
  <c r="I35" i="54" s="1"/>
  <c r="G12" i="1"/>
  <c r="I12" i="1" s="1"/>
  <c r="G46" i="1"/>
  <c r="I46" i="1" s="1"/>
  <c r="G22" i="55"/>
  <c r="I22" i="55" s="1"/>
  <c r="S43" i="57"/>
  <c r="G54" i="59"/>
  <c r="I54" i="59" s="1"/>
  <c r="G37" i="55"/>
  <c r="I37" i="55" s="1"/>
  <c r="G46" i="55"/>
  <c r="I46" i="55" s="1"/>
  <c r="G52" i="59"/>
  <c r="I52" i="59" s="1"/>
  <c r="G38" i="56"/>
  <c r="I38" i="56" s="1"/>
  <c r="S23" i="55"/>
  <c r="S30" i="57"/>
  <c r="S45" i="53"/>
  <c r="S17" i="55"/>
  <c r="S48" i="56"/>
  <c r="S17" i="54"/>
  <c r="S13" i="56"/>
  <c r="S50" i="59"/>
  <c r="G36" i="60"/>
  <c r="I36" i="60" s="1"/>
  <c r="G24" i="60"/>
  <c r="I24" i="60" s="1"/>
  <c r="G15" i="60"/>
  <c r="I15" i="60" s="1"/>
  <c r="G51" i="61"/>
  <c r="I51" i="61" s="1"/>
  <c r="G18" i="54"/>
  <c r="I18" i="54" s="1"/>
  <c r="G32" i="53"/>
  <c r="I32" i="53" s="1"/>
  <c r="G38" i="61"/>
  <c r="I38" i="61" s="1"/>
  <c r="G17" i="56"/>
  <c r="I17" i="56" s="1"/>
  <c r="S34" i="57"/>
  <c r="G10" i="1"/>
  <c r="I10" i="1" s="1"/>
  <c r="G29" i="58"/>
  <c r="I29" i="58" s="1"/>
  <c r="G39" i="53"/>
  <c r="I39" i="53" s="1"/>
  <c r="G27" i="59"/>
  <c r="I27" i="59" s="1"/>
  <c r="G26" i="53"/>
  <c r="I26" i="53" s="1"/>
  <c r="G33" i="1"/>
  <c r="I33" i="1" s="1"/>
  <c r="G55" i="1"/>
  <c r="I55" i="1" s="1"/>
  <c r="G31" i="57"/>
  <c r="I31" i="57" s="1"/>
  <c r="G34" i="60"/>
  <c r="I34" i="60" s="1"/>
  <c r="G49" i="58"/>
  <c r="I49" i="58" s="1"/>
  <c r="G44" i="52"/>
  <c r="I44" i="52" s="1"/>
  <c r="G49" i="61"/>
  <c r="I49" i="61" s="1"/>
  <c r="S10" i="53"/>
  <c r="G47" i="54"/>
  <c r="I47" i="54" s="1"/>
  <c r="G22" i="1"/>
  <c r="I22" i="1" s="1"/>
  <c r="G32" i="1"/>
  <c r="I32" i="1" s="1"/>
  <c r="G43" i="54"/>
  <c r="I43" i="54" s="1"/>
  <c r="G33" i="61"/>
  <c r="I33" i="61" s="1"/>
  <c r="G50" i="60"/>
  <c r="I50" i="60" s="1"/>
  <c r="G19" i="60"/>
  <c r="I19" i="60" s="1"/>
  <c r="S35" i="57"/>
  <c r="G12" i="55"/>
  <c r="I12" i="55" s="1"/>
  <c r="G49" i="60"/>
  <c r="I49" i="60" s="1"/>
  <c r="G55" i="53"/>
  <c r="I55" i="53" s="1"/>
  <c r="G16" i="1"/>
  <c r="I16" i="1" s="1"/>
  <c r="G7" i="1"/>
  <c r="I7" i="1" s="1"/>
  <c r="G50" i="57"/>
  <c r="I50" i="57" s="1"/>
  <c r="G53" i="58"/>
  <c r="I53" i="58" s="1"/>
  <c r="G37" i="58"/>
  <c r="I37" i="58" s="1"/>
  <c r="G25" i="59"/>
  <c r="I25" i="59" s="1"/>
  <c r="S19" i="52"/>
  <c r="G45" i="61"/>
  <c r="I45" i="61" s="1"/>
  <c r="S45" i="57"/>
  <c r="G39" i="61"/>
  <c r="I39" i="61" s="1"/>
  <c r="S25" i="52"/>
  <c r="G33" i="53"/>
  <c r="I33" i="53" s="1"/>
  <c r="G54" i="61"/>
  <c r="I54" i="61" s="1"/>
  <c r="G53" i="52"/>
  <c r="I53" i="52" s="1"/>
  <c r="G56" i="56"/>
  <c r="I56" i="56" s="1"/>
  <c r="G41" i="53"/>
  <c r="I41" i="53" s="1"/>
  <c r="G55" i="59"/>
  <c r="I55" i="59" s="1"/>
  <c r="G56" i="54"/>
  <c r="I56" i="54" s="1"/>
  <c r="G43" i="56"/>
  <c r="I43" i="56" s="1"/>
  <c r="G56" i="57"/>
  <c r="I56" i="57" s="1"/>
  <c r="G24" i="61"/>
  <c r="I24" i="61" s="1"/>
  <c r="G15" i="53"/>
  <c r="I15" i="53" s="1"/>
  <c r="S29" i="59"/>
  <c r="S37" i="53"/>
  <c r="S56" i="56"/>
  <c r="S11" i="56"/>
  <c r="S24" i="60"/>
  <c r="S40" i="55"/>
  <c r="S42" i="59"/>
  <c r="S39" i="56"/>
  <c r="S29" i="55"/>
  <c r="S24" i="61"/>
  <c r="S25" i="59"/>
  <c r="S23" i="57"/>
  <c r="S44" i="61"/>
  <c r="S10" i="54"/>
  <c r="S44" i="54"/>
  <c r="S43" i="53"/>
  <c r="S47" i="59"/>
  <c r="S15" i="59"/>
  <c r="S29" i="60"/>
  <c r="S28" i="56"/>
  <c r="S51" i="60"/>
  <c r="S26" i="59"/>
  <c r="S56" i="57"/>
  <c r="S21" i="55"/>
  <c r="S15" i="54"/>
  <c r="G27" i="58"/>
  <c r="I27" i="58" s="1"/>
  <c r="J54" i="58"/>
  <c r="P54" i="58" s="1"/>
  <c r="G54" i="58"/>
  <c r="I54" i="58" s="1"/>
  <c r="G27" i="53"/>
  <c r="I27" i="53" s="1"/>
  <c r="S42" i="61"/>
  <c r="G29" i="52"/>
  <c r="I29" i="52" s="1"/>
  <c r="G42" i="61"/>
  <c r="I42" i="61" s="1"/>
  <c r="G16" i="59"/>
  <c r="I16" i="59" s="1"/>
  <c r="G26" i="60"/>
  <c r="I26" i="60" s="1"/>
  <c r="G27" i="60"/>
  <c r="I27" i="60" s="1"/>
  <c r="G11" i="53"/>
  <c r="I11" i="53" s="1"/>
  <c r="S12" i="57"/>
  <c r="G15" i="1"/>
  <c r="I15" i="1" s="1"/>
  <c r="G6" i="1"/>
  <c r="I6" i="1" s="1"/>
  <c r="G38" i="55"/>
  <c r="I38" i="55" s="1"/>
  <c r="G27" i="55"/>
  <c r="I27" i="55" s="1"/>
  <c r="J40" i="56"/>
  <c r="P40" i="56" s="1"/>
  <c r="S40" i="56" s="1"/>
  <c r="G40" i="56"/>
  <c r="I40" i="56" s="1"/>
  <c r="J23" i="59"/>
  <c r="P23" i="59" s="1"/>
  <c r="S23" i="59" s="1"/>
  <c r="G23" i="59"/>
  <c r="I23" i="59" s="1"/>
  <c r="J32" i="55"/>
  <c r="P32" i="55" s="1"/>
  <c r="G32" i="55"/>
  <c r="I32" i="55" s="1"/>
  <c r="J22" i="61"/>
  <c r="P22" i="61" s="1"/>
  <c r="S22" i="61" s="1"/>
  <c r="G22" i="61"/>
  <c r="I22" i="61" s="1"/>
  <c r="S18" i="56"/>
  <c r="G32" i="56"/>
  <c r="I32" i="56" s="1"/>
  <c r="G26" i="1"/>
  <c r="I26" i="1" s="1"/>
  <c r="G20" i="1"/>
  <c r="I20" i="1" s="1"/>
  <c r="G51" i="59"/>
  <c r="I51" i="59" s="1"/>
  <c r="J52" i="58"/>
  <c r="P52" i="58" s="1"/>
  <c r="G52" i="58"/>
  <c r="I52" i="58" s="1"/>
  <c r="J53" i="56"/>
  <c r="P53" i="56" s="1"/>
  <c r="G53" i="56"/>
  <c r="I53" i="56" s="1"/>
  <c r="J22" i="52"/>
  <c r="P22" i="52" s="1"/>
  <c r="G22" i="52"/>
  <c r="I22" i="52" s="1"/>
  <c r="J28" i="53"/>
  <c r="P28" i="53" s="1"/>
  <c r="S28" i="53" s="1"/>
  <c r="G28" i="53"/>
  <c r="I28" i="53" s="1"/>
  <c r="J43" i="61"/>
  <c r="P43" i="61" s="1"/>
  <c r="S43" i="61" s="1"/>
  <c r="G43" i="61"/>
  <c r="I43" i="61" s="1"/>
  <c r="G50" i="52"/>
  <c r="I50" i="52" s="1"/>
  <c r="S52" i="55"/>
  <c r="S17" i="60"/>
  <c r="S43" i="55"/>
  <c r="G9" i="1"/>
  <c r="I9" i="1" s="1"/>
  <c r="G41" i="1"/>
  <c r="I41" i="1" s="1"/>
  <c r="G44" i="55"/>
  <c r="I44" i="55" s="1"/>
  <c r="G29" i="55"/>
  <c r="I29" i="55" s="1"/>
  <c r="G11" i="55"/>
  <c r="I11" i="55" s="1"/>
  <c r="G10" i="55"/>
  <c r="I10" i="55" s="1"/>
  <c r="G32" i="58"/>
  <c r="I32" i="58" s="1"/>
  <c r="S19" i="56"/>
  <c r="J45" i="52"/>
  <c r="P45" i="52" s="1"/>
  <c r="S45" i="52" s="1"/>
  <c r="G45" i="52"/>
  <c r="I45" i="52" s="1"/>
  <c r="S12" i="56"/>
  <c r="S32" i="55"/>
  <c r="S56" i="58"/>
  <c r="S20" i="54"/>
  <c r="G23" i="54"/>
  <c r="I23" i="54" s="1"/>
  <c r="S37" i="56"/>
  <c r="S30" i="56"/>
  <c r="S31" i="56"/>
  <c r="S12" i="55"/>
  <c r="S47" i="54"/>
  <c r="G36" i="54"/>
  <c r="I36" i="54" s="1"/>
  <c r="S44" i="53"/>
  <c r="G33" i="56"/>
  <c r="I33" i="56" s="1"/>
  <c r="S54" i="57"/>
  <c r="G11" i="1"/>
  <c r="I11" i="1" s="1"/>
  <c r="G46" i="59"/>
  <c r="I46" i="59" s="1"/>
  <c r="G24" i="54"/>
  <c r="I24" i="54" s="1"/>
  <c r="S28" i="55"/>
  <c r="S38" i="60"/>
  <c r="S56" i="60"/>
  <c r="G42" i="1"/>
  <c r="I42" i="1" s="1"/>
  <c r="G38" i="1"/>
  <c r="I38" i="1" s="1"/>
  <c r="G18" i="53"/>
  <c r="I18" i="53" s="1"/>
  <c r="G13" i="55"/>
  <c r="I13" i="55" s="1"/>
  <c r="G45" i="55"/>
  <c r="I45" i="55" s="1"/>
  <c r="G30" i="55"/>
  <c r="I30" i="55" s="1"/>
  <c r="G35" i="58"/>
  <c r="I35" i="58" s="1"/>
  <c r="G51" i="58"/>
  <c r="I51" i="58" s="1"/>
  <c r="S17" i="61"/>
  <c r="S11" i="52"/>
  <c r="S17" i="52"/>
  <c r="S38" i="53"/>
  <c r="G55" i="61"/>
  <c r="I55" i="61" s="1"/>
  <c r="S46" i="57"/>
  <c r="G38" i="60"/>
  <c r="I38" i="60" s="1"/>
  <c r="G35" i="60"/>
  <c r="I35" i="60" s="1"/>
  <c r="G22" i="56"/>
  <c r="I22" i="56" s="1"/>
  <c r="G40" i="1"/>
  <c r="I40" i="1" s="1"/>
  <c r="G43" i="1"/>
  <c r="I43" i="1" s="1"/>
  <c r="G28" i="55"/>
  <c r="I28" i="55" s="1"/>
  <c r="G33" i="55"/>
  <c r="I33" i="55" s="1"/>
  <c r="G47" i="55"/>
  <c r="I47" i="55" s="1"/>
  <c r="G43" i="55"/>
  <c r="I43" i="55" s="1"/>
  <c r="G26" i="58"/>
  <c r="I26" i="58" s="1"/>
  <c r="G36" i="58"/>
  <c r="I36" i="58" s="1"/>
  <c r="G24" i="58"/>
  <c r="I24" i="58" s="1"/>
  <c r="G31" i="58"/>
  <c r="I31" i="58" s="1"/>
  <c r="G14" i="52"/>
  <c r="I14" i="52" s="1"/>
  <c r="S9" i="52"/>
  <c r="G34" i="55"/>
  <c r="I34" i="55" s="1"/>
  <c r="G25" i="58"/>
  <c r="I25" i="58" s="1"/>
  <c r="G45" i="58"/>
  <c r="I45" i="58" s="1"/>
  <c r="G42" i="58"/>
  <c r="I42" i="58" s="1"/>
  <c r="G44" i="58"/>
  <c r="I44" i="58" s="1"/>
  <c r="S34" i="58"/>
  <c r="S16" i="61"/>
  <c r="G53" i="54"/>
  <c r="I53" i="54" s="1"/>
  <c r="G50" i="54"/>
  <c r="I50" i="54" s="1"/>
  <c r="G27" i="54"/>
  <c r="I27" i="54" s="1"/>
  <c r="G22" i="53"/>
  <c r="I22" i="53" s="1"/>
  <c r="G14" i="54"/>
  <c r="I14" i="54" s="1"/>
  <c r="G19" i="61"/>
  <c r="I19" i="61" s="1"/>
  <c r="G10" i="52"/>
  <c r="I10" i="52" s="1"/>
  <c r="G48" i="53"/>
  <c r="I48" i="53" s="1"/>
  <c r="G44" i="61"/>
  <c r="I44" i="61" s="1"/>
  <c r="G31" i="56"/>
  <c r="I31" i="56" s="1"/>
  <c r="G48" i="59"/>
  <c r="I48" i="59" s="1"/>
  <c r="G10" i="54"/>
  <c r="I10" i="54" s="1"/>
  <c r="G17" i="54"/>
  <c r="I17" i="54" s="1"/>
  <c r="G15" i="54"/>
  <c r="I15" i="54" s="1"/>
  <c r="G41" i="61"/>
  <c r="I41" i="61" s="1"/>
  <c r="S17" i="56"/>
  <c r="G13" i="1"/>
  <c r="I13" i="1" s="1"/>
  <c r="G52" i="1"/>
  <c r="I52" i="1" s="1"/>
  <c r="G17" i="55"/>
  <c r="I17" i="55" s="1"/>
  <c r="G29" i="59"/>
  <c r="I29" i="59" s="1"/>
  <c r="S27" i="54"/>
  <c r="S13" i="54"/>
  <c r="G40" i="58"/>
  <c r="I40" i="58" s="1"/>
  <c r="G38" i="58"/>
  <c r="I38" i="58" s="1"/>
  <c r="G35" i="61"/>
  <c r="I35" i="61" s="1"/>
  <c r="G54" i="52"/>
  <c r="I54" i="52" s="1"/>
  <c r="G17" i="52"/>
  <c r="I17" i="52" s="1"/>
  <c r="S13" i="58"/>
  <c r="G20" i="58"/>
  <c r="I20" i="58" s="1"/>
  <c r="G38" i="53"/>
  <c r="I38" i="53" s="1"/>
  <c r="G47" i="61"/>
  <c r="I47" i="61" s="1"/>
  <c r="G36" i="59"/>
  <c r="I36" i="59" s="1"/>
  <c r="S23" i="54"/>
  <c r="G11" i="58"/>
  <c r="I11" i="58" s="1"/>
  <c r="G43" i="53"/>
  <c r="I43" i="53" s="1"/>
  <c r="G29" i="60"/>
  <c r="I29" i="60" s="1"/>
  <c r="G47" i="60"/>
  <c r="I47" i="60" s="1"/>
  <c r="G40" i="52"/>
  <c r="I40" i="52" s="1"/>
  <c r="G38" i="52"/>
  <c r="I38" i="52" s="1"/>
  <c r="G38" i="59"/>
  <c r="I38" i="59" s="1"/>
  <c r="G37" i="56"/>
  <c r="I37" i="56" s="1"/>
  <c r="G29" i="53"/>
  <c r="I29" i="53" s="1"/>
  <c r="G39" i="60"/>
  <c r="I39" i="60" s="1"/>
  <c r="G42" i="59"/>
  <c r="I42" i="59" s="1"/>
  <c r="G30" i="61"/>
  <c r="I30" i="61" s="1"/>
  <c r="G20" i="59"/>
  <c r="I20" i="59" s="1"/>
  <c r="S39" i="59"/>
  <c r="G30" i="56"/>
  <c r="I30" i="56" s="1"/>
  <c r="S52" i="60"/>
  <c r="S34" i="60"/>
  <c r="S15" i="57"/>
  <c r="G24" i="1"/>
  <c r="I24" i="1" s="1"/>
  <c r="G49" i="1"/>
  <c r="I49" i="1" s="1"/>
  <c r="G18" i="55"/>
  <c r="I18" i="55" s="1"/>
  <c r="G39" i="55"/>
  <c r="I39" i="55" s="1"/>
  <c r="G54" i="55"/>
  <c r="I54" i="55" s="1"/>
  <c r="G40" i="55"/>
  <c r="I40" i="55" s="1"/>
  <c r="G34" i="58"/>
  <c r="I34" i="58" s="1"/>
  <c r="G18" i="58"/>
  <c r="I18" i="58" s="1"/>
  <c r="G14" i="58"/>
  <c r="I14" i="58" s="1"/>
  <c r="G15" i="61"/>
  <c r="I15" i="61" s="1"/>
  <c r="S35" i="52"/>
  <c r="G30" i="53"/>
  <c r="I30" i="53" s="1"/>
  <c r="G18" i="60"/>
  <c r="I18" i="60" s="1"/>
  <c r="S19" i="61"/>
  <c r="G27" i="1"/>
  <c r="I27" i="1" s="1"/>
  <c r="G25" i="1"/>
  <c r="I25" i="1" s="1"/>
  <c r="G21" i="1"/>
  <c r="I21" i="1" s="1"/>
  <c r="G49" i="55"/>
  <c r="I49" i="55" s="1"/>
  <c r="G16" i="55"/>
  <c r="I16" i="55" s="1"/>
  <c r="G15" i="58"/>
  <c r="I15" i="58" s="1"/>
  <c r="G16" i="58"/>
  <c r="I16" i="58" s="1"/>
  <c r="G52" i="53"/>
  <c r="I52" i="53" s="1"/>
  <c r="G8" i="52"/>
  <c r="I8" i="52" s="1"/>
  <c r="S37" i="52"/>
  <c r="S34" i="55"/>
  <c r="G28" i="58"/>
  <c r="I28" i="58" s="1"/>
  <c r="G56" i="58"/>
  <c r="I56" i="58" s="1"/>
  <c r="G30" i="58"/>
  <c r="I30" i="58" s="1"/>
  <c r="G9" i="52"/>
  <c r="I9" i="52" s="1"/>
  <c r="S33" i="53"/>
  <c r="G10" i="53"/>
  <c r="I10" i="53" s="1"/>
  <c r="S55" i="52"/>
  <c r="G28" i="54"/>
  <c r="I28" i="54" s="1"/>
  <c r="G15" i="59"/>
  <c r="I15" i="59" s="1"/>
  <c r="J25" i="61"/>
  <c r="P25" i="61" s="1"/>
  <c r="S25" i="61" s="1"/>
  <c r="G25" i="61"/>
  <c r="I25" i="61" s="1"/>
  <c r="S21" i="56"/>
  <c r="J26" i="52"/>
  <c r="P26" i="52" s="1"/>
  <c r="G26" i="52"/>
  <c r="I26" i="52" s="1"/>
  <c r="J14" i="53"/>
  <c r="P14" i="53" s="1"/>
  <c r="S14" i="53" s="1"/>
  <c r="G14" i="53"/>
  <c r="I14" i="53" s="1"/>
  <c r="S35" i="60"/>
  <c r="J35" i="56"/>
  <c r="P35" i="56" s="1"/>
  <c r="S35" i="56" s="1"/>
  <c r="G35" i="56"/>
  <c r="I35" i="56" s="1"/>
  <c r="J29" i="54"/>
  <c r="P29" i="54" s="1"/>
  <c r="S29" i="54" s="1"/>
  <c r="G29" i="54"/>
  <c r="I29" i="54" s="1"/>
  <c r="J22" i="59"/>
  <c r="P22" i="59" s="1"/>
  <c r="S22" i="59" s="1"/>
  <c r="G22" i="59"/>
  <c r="I22" i="59" s="1"/>
  <c r="S16" i="55"/>
  <c r="J34" i="1"/>
  <c r="G34" i="1"/>
  <c r="I34" i="1" s="1"/>
  <c r="J48" i="1"/>
  <c r="G48" i="1"/>
  <c r="I48" i="1" s="1"/>
  <c r="J51" i="52"/>
  <c r="P51" i="52" s="1"/>
  <c r="S51" i="52" s="1"/>
  <c r="G51" i="52"/>
  <c r="I51" i="52" s="1"/>
  <c r="S28" i="52"/>
  <c r="J29" i="1"/>
  <c r="G29" i="1"/>
  <c r="I29" i="1" s="1"/>
  <c r="J41" i="57"/>
  <c r="P41" i="57" s="1"/>
  <c r="S41" i="57" s="1"/>
  <c r="G41" i="57"/>
  <c r="I41" i="57" s="1"/>
  <c r="J28" i="61"/>
  <c r="P28" i="61" s="1"/>
  <c r="G28" i="61"/>
  <c r="I28" i="61" s="1"/>
  <c r="J17" i="59"/>
  <c r="P17" i="59" s="1"/>
  <c r="S17" i="59" s="1"/>
  <c r="G17" i="59"/>
  <c r="I17" i="59" s="1"/>
  <c r="J20" i="61"/>
  <c r="P20" i="61" s="1"/>
  <c r="G20" i="61"/>
  <c r="I20" i="61" s="1"/>
  <c r="S41" i="56"/>
  <c r="J30" i="1"/>
  <c r="G30" i="1"/>
  <c r="I30" i="1" s="1"/>
  <c r="J37" i="59"/>
  <c r="P37" i="59" s="1"/>
  <c r="G37" i="59"/>
  <c r="I37" i="59" s="1"/>
  <c r="J50" i="56"/>
  <c r="P50" i="56" s="1"/>
  <c r="S50" i="56" s="1"/>
  <c r="G50" i="56"/>
  <c r="I50" i="56" s="1"/>
  <c r="J47" i="52"/>
  <c r="P47" i="52" s="1"/>
  <c r="S47" i="52" s="1"/>
  <c r="G47" i="52"/>
  <c r="I47" i="52" s="1"/>
  <c r="J49" i="52"/>
  <c r="P49" i="52" s="1"/>
  <c r="S49" i="52" s="1"/>
  <c r="G49" i="52"/>
  <c r="I49" i="52" s="1"/>
  <c r="J46" i="54"/>
  <c r="P46" i="54" s="1"/>
  <c r="S46" i="54" s="1"/>
  <c r="G46" i="54"/>
  <c r="I46" i="54" s="1"/>
  <c r="J53" i="60"/>
  <c r="P53" i="60" s="1"/>
  <c r="S53" i="60" s="1"/>
  <c r="G53" i="60"/>
  <c r="I53" i="60" s="1"/>
  <c r="S11" i="53"/>
  <c r="J48" i="61"/>
  <c r="P48" i="61" s="1"/>
  <c r="S48" i="61" s="1"/>
  <c r="G48" i="61"/>
  <c r="I48" i="61" s="1"/>
  <c r="S42" i="53"/>
  <c r="J18" i="52"/>
  <c r="P18" i="52" s="1"/>
  <c r="G18" i="52"/>
  <c r="I18" i="52" s="1"/>
  <c r="J26" i="61"/>
  <c r="P26" i="61" s="1"/>
  <c r="S26" i="61" s="1"/>
  <c r="G26" i="61"/>
  <c r="I26" i="61" s="1"/>
  <c r="J55" i="58"/>
  <c r="P55" i="58" s="1"/>
  <c r="G55" i="58"/>
  <c r="I55" i="58" s="1"/>
  <c r="E13" i="59"/>
  <c r="F13" i="59" s="1"/>
  <c r="J13" i="59" s="1"/>
  <c r="P13" i="59" s="1"/>
  <c r="S13" i="59" s="1"/>
  <c r="S23" i="56"/>
  <c r="S37" i="55"/>
  <c r="J36" i="53"/>
  <c r="P36" i="53" s="1"/>
  <c r="S36" i="53" s="1"/>
  <c r="G36" i="53"/>
  <c r="I36" i="53" s="1"/>
  <c r="J51" i="53"/>
  <c r="P51" i="53" s="1"/>
  <c r="G51" i="53"/>
  <c r="I51" i="53" s="1"/>
  <c r="J26" i="54"/>
  <c r="P26" i="54" s="1"/>
  <c r="S26" i="54" s="1"/>
  <c r="G26" i="54"/>
  <c r="I26" i="54" s="1"/>
  <c r="J54" i="54"/>
  <c r="P54" i="54" s="1"/>
  <c r="G54" i="54"/>
  <c r="I54" i="54" s="1"/>
  <c r="J43" i="60"/>
  <c r="P43" i="60" s="1"/>
  <c r="S43" i="60" s="1"/>
  <c r="G43" i="60"/>
  <c r="I43" i="60" s="1"/>
  <c r="S44" i="60"/>
  <c r="J16" i="52"/>
  <c r="P16" i="52" s="1"/>
  <c r="G16" i="52"/>
  <c r="I16" i="52" s="1"/>
  <c r="S36" i="52"/>
  <c r="J21" i="54"/>
  <c r="P21" i="54" s="1"/>
  <c r="S21" i="54" s="1"/>
  <c r="G21" i="54"/>
  <c r="I21" i="54" s="1"/>
  <c r="J47" i="1"/>
  <c r="G47" i="1"/>
  <c r="I47" i="1" s="1"/>
  <c r="S18" i="53"/>
  <c r="J21" i="61"/>
  <c r="P21" i="61" s="1"/>
  <c r="S21" i="61" s="1"/>
  <c r="G21" i="61"/>
  <c r="I21" i="61" s="1"/>
  <c r="S36" i="56"/>
  <c r="S38" i="55"/>
  <c r="S35" i="54"/>
  <c r="J48" i="54"/>
  <c r="P48" i="54" s="1"/>
  <c r="S48" i="54" s="1"/>
  <c r="G48" i="54"/>
  <c r="I48" i="54" s="1"/>
  <c r="J18" i="1"/>
  <c r="G18" i="1"/>
  <c r="I18" i="1" s="1"/>
  <c r="J23" i="58"/>
  <c r="P23" i="58" s="1"/>
  <c r="S23" i="58" s="1"/>
  <c r="G23" i="58"/>
  <c r="I23" i="58" s="1"/>
  <c r="S29" i="52"/>
  <c r="J42" i="52"/>
  <c r="P42" i="52" s="1"/>
  <c r="G42" i="52"/>
  <c r="I42" i="52" s="1"/>
  <c r="E14" i="60"/>
  <c r="F14" i="60" s="1"/>
  <c r="J14" i="60" s="1"/>
  <c r="P14" i="60" s="1"/>
  <c r="S14" i="60" s="1"/>
  <c r="J44" i="1"/>
  <c r="G44" i="1"/>
  <c r="I44" i="1" s="1"/>
  <c r="J15" i="55"/>
  <c r="P15" i="55" s="1"/>
  <c r="G15" i="55"/>
  <c r="I15" i="55" s="1"/>
  <c r="J42" i="54"/>
  <c r="P42" i="54" s="1"/>
  <c r="S42" i="54" s="1"/>
  <c r="G42" i="54"/>
  <c r="I42" i="54" s="1"/>
  <c r="J30" i="60"/>
  <c r="P30" i="60" s="1"/>
  <c r="S30" i="60" s="1"/>
  <c r="G30" i="60"/>
  <c r="I30" i="60" s="1"/>
  <c r="J40" i="60"/>
  <c r="P40" i="60" s="1"/>
  <c r="S40" i="60" s="1"/>
  <c r="G40" i="60"/>
  <c r="I40" i="60" s="1"/>
  <c r="J19" i="1"/>
  <c r="G19" i="1"/>
  <c r="I19" i="1" s="1"/>
  <c r="J33" i="58"/>
  <c r="P33" i="58" s="1"/>
  <c r="S33" i="58" s="1"/>
  <c r="G33" i="58"/>
  <c r="I33" i="58" s="1"/>
  <c r="J53" i="53"/>
  <c r="P53" i="53" s="1"/>
  <c r="G53" i="53"/>
  <c r="I53" i="53" s="1"/>
  <c r="J42" i="60"/>
  <c r="P42" i="60" s="1"/>
  <c r="G42" i="60"/>
  <c r="I42" i="60" s="1"/>
  <c r="J49" i="53"/>
  <c r="P49" i="53" s="1"/>
  <c r="S49" i="53" s="1"/>
  <c r="G49" i="53"/>
  <c r="I49" i="53" s="1"/>
  <c r="J45" i="56"/>
  <c r="P45" i="56" s="1"/>
  <c r="S45" i="56" s="1"/>
  <c r="G45" i="56"/>
  <c r="I45" i="56" s="1"/>
  <c r="J47" i="58"/>
  <c r="P47" i="58" s="1"/>
  <c r="S47" i="58" s="1"/>
  <c r="G47" i="58"/>
  <c r="I47" i="58" s="1"/>
  <c r="S56" i="55"/>
  <c r="S41" i="52"/>
  <c r="J48" i="60"/>
  <c r="P48" i="60" s="1"/>
  <c r="S48" i="60" s="1"/>
  <c r="G48" i="60"/>
  <c r="I48" i="60" s="1"/>
  <c r="J44" i="56"/>
  <c r="P44" i="56" s="1"/>
  <c r="S44" i="56" s="1"/>
  <c r="G44" i="56"/>
  <c r="I44" i="56" s="1"/>
  <c r="J51" i="1"/>
  <c r="G51" i="1"/>
  <c r="I51" i="1" s="1"/>
  <c r="J16" i="54"/>
  <c r="P16" i="54" s="1"/>
  <c r="G16" i="54"/>
  <c r="I16" i="54" s="1"/>
  <c r="J13" i="52"/>
  <c r="P13" i="52" s="1"/>
  <c r="S13" i="52" s="1"/>
  <c r="G13" i="52"/>
  <c r="I13" i="52" s="1"/>
  <c r="J35" i="55"/>
  <c r="P35" i="55" s="1"/>
  <c r="G35" i="55"/>
  <c r="I35" i="55" s="1"/>
  <c r="J55" i="55"/>
  <c r="P55" i="55" s="1"/>
  <c r="S55" i="55" s="1"/>
  <c r="G55" i="55"/>
  <c r="I55" i="55" s="1"/>
  <c r="S52" i="53"/>
  <c r="J50" i="61"/>
  <c r="P50" i="61" s="1"/>
  <c r="S50" i="61" s="1"/>
  <c r="G50" i="61"/>
  <c r="I50" i="61" s="1"/>
  <c r="S24" i="54"/>
  <c r="S53" i="61"/>
  <c r="J23" i="61"/>
  <c r="P23" i="61" s="1"/>
  <c r="G23" i="61"/>
  <c r="I23" i="61" s="1"/>
  <c r="J39" i="54"/>
  <c r="P39" i="54" s="1"/>
  <c r="S39" i="54" s="1"/>
  <c r="G39" i="54"/>
  <c r="I39" i="54" s="1"/>
  <c r="S13" i="55"/>
  <c r="J31" i="1"/>
  <c r="G31" i="1"/>
  <c r="I31" i="1" s="1"/>
  <c r="J17" i="1"/>
  <c r="G17" i="1"/>
  <c r="I17" i="1" s="1"/>
  <c r="S55" i="60"/>
  <c r="J46" i="52"/>
  <c r="P46" i="52" s="1"/>
  <c r="G46" i="52"/>
  <c r="I46" i="52" s="1"/>
  <c r="S7" i="52"/>
  <c r="E10" i="56"/>
  <c r="F10" i="56" s="1"/>
  <c r="J10" i="56" s="1"/>
  <c r="P10" i="56" s="1"/>
  <c r="J22" i="54"/>
  <c r="P22" i="54" s="1"/>
  <c r="S22" i="54" s="1"/>
  <c r="G22" i="54"/>
  <c r="I22" i="54" s="1"/>
  <c r="J25" i="54"/>
  <c r="P25" i="54" s="1"/>
  <c r="G25" i="54"/>
  <c r="I25" i="54" s="1"/>
  <c r="S19" i="53"/>
  <c r="J53" i="55"/>
  <c r="P53" i="55" s="1"/>
  <c r="S53" i="55" s="1"/>
  <c r="G53" i="55"/>
  <c r="I53" i="55" s="1"/>
  <c r="J20" i="55"/>
  <c r="P20" i="55" s="1"/>
  <c r="S20" i="55" s="1"/>
  <c r="G20" i="55"/>
  <c r="I20" i="55" s="1"/>
  <c r="J33" i="54"/>
  <c r="P33" i="54" s="1"/>
  <c r="S33" i="54" s="1"/>
  <c r="G33" i="54"/>
  <c r="I33" i="54" s="1"/>
  <c r="J46" i="60"/>
  <c r="P46" i="60" s="1"/>
  <c r="S46" i="60" s="1"/>
  <c r="G46" i="60"/>
  <c r="I46" i="60" s="1"/>
  <c r="J31" i="54"/>
  <c r="P31" i="54" s="1"/>
  <c r="G31" i="54"/>
  <c r="I31" i="54" s="1"/>
  <c r="J21" i="53"/>
  <c r="P21" i="53" s="1"/>
  <c r="S21" i="53" s="1"/>
  <c r="G21" i="53"/>
  <c r="I21" i="53" s="1"/>
  <c r="J31" i="61"/>
  <c r="P31" i="61" s="1"/>
  <c r="G31" i="61"/>
  <c r="I31" i="61" s="1"/>
  <c r="J8" i="1"/>
  <c r="G8" i="1"/>
  <c r="I8" i="1" s="1"/>
  <c r="J46" i="61"/>
  <c r="P46" i="61" s="1"/>
  <c r="S46" i="61" s="1"/>
  <c r="G46" i="61"/>
  <c r="I46" i="61" s="1"/>
  <c r="J41" i="59"/>
  <c r="P41" i="59" s="1"/>
  <c r="S41" i="59" s="1"/>
  <c r="G41" i="59"/>
  <c r="I41" i="59" s="1"/>
  <c r="J30" i="52"/>
  <c r="P30" i="52" s="1"/>
  <c r="G30" i="52"/>
  <c r="I30" i="52" s="1"/>
  <c r="J24" i="52"/>
  <c r="P24" i="52" s="1"/>
  <c r="S24" i="52" s="1"/>
  <c r="G24" i="52"/>
  <c r="I24" i="52" s="1"/>
  <c r="E6" i="52"/>
  <c r="F6" i="52" s="1"/>
  <c r="J6" i="52" s="1"/>
  <c r="P6" i="52" s="1"/>
  <c r="J40" i="54"/>
  <c r="P40" i="54" s="1"/>
  <c r="S40" i="54" s="1"/>
  <c r="G40" i="54"/>
  <c r="I40" i="54" s="1"/>
  <c r="S44" i="55"/>
  <c r="E12" i="58"/>
  <c r="F12" i="58" s="1"/>
  <c r="J12" i="58" s="1"/>
  <c r="P12" i="58" s="1"/>
  <c r="J34" i="52"/>
  <c r="P34" i="52" s="1"/>
  <c r="G34" i="52"/>
  <c r="I34" i="52" s="1"/>
  <c r="J18" i="61"/>
  <c r="P18" i="61" s="1"/>
  <c r="S18" i="61" s="1"/>
  <c r="G18" i="61"/>
  <c r="I18" i="61" s="1"/>
  <c r="S54" i="58"/>
  <c r="S41" i="58"/>
  <c r="J46" i="56"/>
  <c r="P46" i="56" s="1"/>
  <c r="S46" i="56" s="1"/>
  <c r="G46" i="56"/>
  <c r="I46" i="56" s="1"/>
  <c r="J9" i="53"/>
  <c r="P9" i="53" s="1"/>
  <c r="G9" i="53"/>
  <c r="I9" i="53" s="1"/>
  <c r="J35" i="53"/>
  <c r="P35" i="53" s="1"/>
  <c r="S35" i="53" s="1"/>
  <c r="G35" i="53"/>
  <c r="I35" i="53" s="1"/>
  <c r="J32" i="54"/>
  <c r="P32" i="54" s="1"/>
  <c r="S32" i="54" s="1"/>
  <c r="G32" i="54"/>
  <c r="I32" i="54" s="1"/>
  <c r="J34" i="53"/>
  <c r="P34" i="53" s="1"/>
  <c r="G34" i="53"/>
  <c r="I34" i="53" s="1"/>
  <c r="J32" i="61"/>
  <c r="P32" i="61" s="1"/>
  <c r="S32" i="61" s="1"/>
  <c r="G32" i="61"/>
  <c r="I32" i="61" s="1"/>
  <c r="J54" i="60"/>
  <c r="P54" i="60" s="1"/>
  <c r="G54" i="60"/>
  <c r="I54" i="60" s="1"/>
  <c r="J31" i="60"/>
  <c r="P31" i="60" s="1"/>
  <c r="G31" i="60"/>
  <c r="I31" i="60" s="1"/>
  <c r="S12" i="52"/>
  <c r="E8" i="55"/>
  <c r="F8" i="55" s="1"/>
  <c r="J8" i="55" s="1"/>
  <c r="S47" i="55"/>
  <c r="S38" i="57"/>
  <c r="J15" i="52"/>
  <c r="P15" i="52" s="1"/>
  <c r="G15" i="52"/>
  <c r="I15" i="52" s="1"/>
  <c r="J12" i="53"/>
  <c r="P12" i="53" s="1"/>
  <c r="S12" i="53" s="1"/>
  <c r="G12" i="53"/>
  <c r="I12" i="53" s="1"/>
  <c r="J36" i="61"/>
  <c r="P36" i="61" s="1"/>
  <c r="G36" i="61"/>
  <c r="I36" i="61" s="1"/>
  <c r="S47" i="56"/>
  <c r="S10" i="55"/>
  <c r="S50" i="54"/>
  <c r="J24" i="53"/>
  <c r="P24" i="53" s="1"/>
  <c r="S24" i="53" s="1"/>
  <c r="G24" i="53"/>
  <c r="I24" i="53" s="1"/>
  <c r="S37" i="59"/>
  <c r="S42" i="56"/>
  <c r="S28" i="60"/>
  <c r="S27" i="60"/>
  <c r="S18" i="60"/>
  <c r="S49" i="60"/>
  <c r="G50" i="1"/>
  <c r="I50" i="1" s="1"/>
  <c r="G37" i="1"/>
  <c r="I37" i="1" s="1"/>
  <c r="G44" i="57"/>
  <c r="I44" i="57" s="1"/>
  <c r="S44" i="58"/>
  <c r="S38" i="58"/>
  <c r="S49" i="58"/>
  <c r="S21" i="58"/>
  <c r="S53" i="58"/>
  <c r="S24" i="58"/>
  <c r="S16" i="58"/>
  <c r="S46" i="55"/>
  <c r="S15" i="53"/>
  <c r="S33" i="61"/>
  <c r="G30" i="59"/>
  <c r="I30" i="59" s="1"/>
  <c r="G44" i="54"/>
  <c r="I44" i="54" s="1"/>
  <c r="G37" i="53"/>
  <c r="I37" i="53" s="1"/>
  <c r="S16" i="59"/>
  <c r="G52" i="60"/>
  <c r="I52" i="60" s="1"/>
  <c r="G12" i="56"/>
  <c r="I12" i="56" s="1"/>
  <c r="G23" i="56"/>
  <c r="I23" i="56" s="1"/>
  <c r="S36" i="57"/>
  <c r="G45" i="1"/>
  <c r="I45" i="1" s="1"/>
  <c r="G31" i="52"/>
  <c r="I31" i="52" s="1"/>
  <c r="S46" i="58"/>
  <c r="S39" i="58"/>
  <c r="S31" i="58"/>
  <c r="S48" i="55"/>
  <c r="G47" i="59"/>
  <c r="I47" i="59" s="1"/>
  <c r="G54" i="56"/>
  <c r="I54" i="56" s="1"/>
  <c r="G52" i="52"/>
  <c r="I52" i="52" s="1"/>
  <c r="G20" i="52"/>
  <c r="I20" i="52" s="1"/>
  <c r="G33" i="52"/>
  <c r="I33" i="52" s="1"/>
  <c r="S42" i="52"/>
  <c r="S43" i="52"/>
  <c r="S32" i="52"/>
  <c r="S33" i="52"/>
  <c r="S26" i="52"/>
  <c r="S16" i="54"/>
  <c r="S31" i="54"/>
  <c r="S50" i="52"/>
  <c r="G13" i="53"/>
  <c r="I13" i="53" s="1"/>
  <c r="G28" i="60"/>
  <c r="I28" i="60" s="1"/>
  <c r="S42" i="60"/>
  <c r="S31" i="60"/>
  <c r="S50" i="53"/>
  <c r="S55" i="53"/>
  <c r="G53" i="61"/>
  <c r="I53" i="61" s="1"/>
  <c r="G27" i="61"/>
  <c r="I27" i="61" s="1"/>
  <c r="G36" i="1"/>
  <c r="I36" i="1" s="1"/>
  <c r="G28" i="1"/>
  <c r="I28" i="1" s="1"/>
  <c r="E5" i="52"/>
  <c r="F5" i="52" s="1"/>
  <c r="J5" i="52" s="1"/>
  <c r="G53" i="1"/>
  <c r="I53" i="1" s="1"/>
  <c r="G14" i="1"/>
  <c r="I14" i="1" s="1"/>
  <c r="G24" i="57"/>
  <c r="I24" i="57" s="1"/>
  <c r="S50" i="58"/>
  <c r="S43" i="58"/>
  <c r="E12" i="59"/>
  <c r="F12" i="59" s="1"/>
  <c r="J12" i="59" s="1"/>
  <c r="S48" i="58"/>
  <c r="S36" i="58"/>
  <c r="S19" i="58"/>
  <c r="S42" i="58"/>
  <c r="G34" i="61"/>
  <c r="I34" i="61" s="1"/>
  <c r="S38" i="52"/>
  <c r="S8" i="52"/>
  <c r="G46" i="58"/>
  <c r="I46" i="58" s="1"/>
  <c r="S10" i="56"/>
  <c r="S13" i="53"/>
  <c r="S23" i="60"/>
  <c r="G36" i="55"/>
  <c r="I36" i="55" s="1"/>
  <c r="G51" i="55"/>
  <c r="I51" i="55" s="1"/>
  <c r="G31" i="55"/>
  <c r="I31" i="55" s="1"/>
  <c r="G52" i="55"/>
  <c r="I52" i="55" s="1"/>
  <c r="S35" i="58"/>
  <c r="S22" i="58"/>
  <c r="G19" i="58"/>
  <c r="I19" i="58" s="1"/>
  <c r="S27" i="59"/>
  <c r="G22" i="58"/>
  <c r="I22" i="58" s="1"/>
  <c r="S55" i="58"/>
  <c r="G20" i="53"/>
  <c r="I20" i="53" s="1"/>
  <c r="S47" i="53"/>
  <c r="S51" i="56"/>
  <c r="E13" i="60"/>
  <c r="F13" i="60" s="1"/>
  <c r="J13" i="60" s="1"/>
  <c r="G55" i="52"/>
  <c r="I55" i="52" s="1"/>
  <c r="S33" i="56"/>
  <c r="S36" i="55"/>
  <c r="S52" i="57"/>
  <c r="S22" i="53"/>
  <c r="G8" i="53"/>
  <c r="I8" i="53" s="1"/>
  <c r="G19" i="53"/>
  <c r="I19" i="53" s="1"/>
  <c r="G44" i="53"/>
  <c r="I44" i="53" s="1"/>
  <c r="G51" i="54"/>
  <c r="I51" i="54" s="1"/>
  <c r="G34" i="54"/>
  <c r="I34" i="54" s="1"/>
  <c r="G13" i="54"/>
  <c r="I13" i="54" s="1"/>
  <c r="S53" i="54"/>
  <c r="S47" i="61"/>
  <c r="S20" i="60"/>
  <c r="E9" i="56"/>
  <c r="F9" i="56" s="1"/>
  <c r="J9" i="56" s="1"/>
  <c r="S49" i="55"/>
  <c r="S48" i="57"/>
  <c r="S54" i="56"/>
  <c r="S54" i="52"/>
  <c r="G21" i="55"/>
  <c r="I21" i="55" s="1"/>
  <c r="S25" i="56"/>
  <c r="S54" i="53"/>
  <c r="S34" i="53"/>
  <c r="S25" i="53"/>
  <c r="G52" i="54"/>
  <c r="I52" i="54" s="1"/>
  <c r="S12" i="54"/>
  <c r="E8" i="54"/>
  <c r="F8" i="54" s="1"/>
  <c r="J8" i="54" s="1"/>
  <c r="P8" i="54" s="1"/>
  <c r="S8" i="54" s="1"/>
  <c r="S41" i="60"/>
  <c r="S51" i="54"/>
  <c r="G19" i="52"/>
  <c r="I19" i="52" s="1"/>
  <c r="S53" i="57"/>
  <c r="G26" i="59"/>
  <c r="I26" i="59" s="1"/>
  <c r="G23" i="53"/>
  <c r="I23" i="53" s="1"/>
  <c r="G50" i="59"/>
  <c r="I50" i="59" s="1"/>
  <c r="G23" i="1"/>
  <c r="I23" i="1" s="1"/>
  <c r="G39" i="1"/>
  <c r="I39" i="1" s="1"/>
  <c r="G42" i="57"/>
  <c r="I42" i="57" s="1"/>
  <c r="G23" i="60"/>
  <c r="I23" i="60" s="1"/>
  <c r="S35" i="61"/>
  <c r="G23" i="52"/>
  <c r="I23" i="52" s="1"/>
  <c r="G32" i="52"/>
  <c r="I32" i="52" s="1"/>
  <c r="G56" i="52"/>
  <c r="I56" i="52" s="1"/>
  <c r="S53" i="52"/>
  <c r="G31" i="53"/>
  <c r="I31" i="53" s="1"/>
  <c r="S22" i="60"/>
  <c r="S14" i="57"/>
  <c r="S56" i="53"/>
  <c r="G51" i="60"/>
  <c r="I51" i="60" s="1"/>
  <c r="S27" i="53"/>
  <c r="S39" i="60"/>
  <c r="E7" i="53"/>
  <c r="F7" i="53" s="1"/>
  <c r="J7" i="53" s="1"/>
  <c r="P7" i="53" s="1"/>
  <c r="S7" i="53" s="1"/>
  <c r="S43" i="54"/>
  <c r="S32" i="60"/>
  <c r="S25" i="54"/>
  <c r="S53" i="53"/>
  <c r="S16" i="53"/>
  <c r="S27" i="61"/>
  <c r="G21" i="60"/>
  <c r="I21" i="60" s="1"/>
  <c r="G25" i="60"/>
  <c r="I25" i="60" s="1"/>
  <c r="G37" i="60"/>
  <c r="I37" i="60" s="1"/>
  <c r="G16" i="60"/>
  <c r="I16" i="60" s="1"/>
  <c r="G56" i="55"/>
  <c r="I56" i="55" s="1"/>
  <c r="G42" i="55"/>
  <c r="I42" i="55" s="1"/>
  <c r="S18" i="59"/>
  <c r="S50" i="60"/>
  <c r="S33" i="60"/>
  <c r="S15" i="55"/>
  <c r="S21" i="52"/>
  <c r="S48" i="52"/>
  <c r="S54" i="59"/>
  <c r="E5" i="1"/>
  <c r="F5" i="1" s="1"/>
  <c r="J5" i="1" s="1"/>
  <c r="S39" i="61"/>
  <c r="S32" i="56"/>
  <c r="S52" i="52"/>
  <c r="S38" i="61"/>
  <c r="S31" i="61"/>
  <c r="S32" i="58"/>
  <c r="S54" i="55"/>
  <c r="S51" i="53"/>
  <c r="S9" i="53"/>
  <c r="S37" i="54"/>
  <c r="S53" i="56"/>
  <c r="S30" i="55"/>
  <c r="S51" i="57"/>
  <c r="G54" i="53"/>
  <c r="I54" i="53" s="1"/>
  <c r="S28" i="54"/>
  <c r="G41" i="54"/>
  <c r="I41" i="54" s="1"/>
  <c r="S26" i="60"/>
  <c r="S15" i="60"/>
  <c r="E9" i="55"/>
  <c r="F9" i="55" s="1"/>
  <c r="J9" i="55" s="1"/>
  <c r="P9" i="55" s="1"/>
  <c r="S9" i="55" s="1"/>
  <c r="S20" i="52"/>
  <c r="S46" i="52"/>
  <c r="S18" i="52"/>
  <c r="S30" i="53"/>
  <c r="S17" i="53"/>
  <c r="S54" i="61"/>
  <c r="S14" i="56"/>
  <c r="S31" i="55"/>
  <c r="S11" i="57"/>
  <c r="S41" i="54"/>
  <c r="S54" i="54"/>
  <c r="S48" i="59"/>
  <c r="S23" i="61"/>
  <c r="S45" i="54"/>
  <c r="S27" i="57"/>
  <c r="S21" i="57"/>
  <c r="S44" i="57"/>
  <c r="S49" i="56"/>
  <c r="S28" i="57"/>
  <c r="S15" i="61"/>
  <c r="S40" i="52"/>
  <c r="S39" i="52"/>
  <c r="S36" i="61"/>
  <c r="G29" i="61"/>
  <c r="I29" i="61" s="1"/>
  <c r="S47" i="57"/>
  <c r="S20" i="56"/>
  <c r="S29" i="57"/>
  <c r="G56" i="53"/>
  <c r="I56" i="53" s="1"/>
  <c r="S8" i="53"/>
  <c r="S35" i="55"/>
  <c r="G19" i="54"/>
  <c r="I19" i="54" s="1"/>
  <c r="G20" i="54"/>
  <c r="I20" i="54" s="1"/>
  <c r="S37" i="57"/>
  <c r="E7" i="54"/>
  <c r="F7" i="54" s="1"/>
  <c r="J7" i="54" s="1"/>
  <c r="S36" i="54"/>
  <c r="G12" i="54"/>
  <c r="I12" i="54" s="1"/>
  <c r="S16" i="60"/>
  <c r="S54" i="60"/>
  <c r="S20" i="61"/>
  <c r="S55" i="56"/>
  <c r="G48" i="55"/>
  <c r="I48" i="55" s="1"/>
  <c r="G17" i="58"/>
  <c r="I17" i="58" s="1"/>
  <c r="G43" i="58"/>
  <c r="I43" i="58" s="1"/>
  <c r="S51" i="58"/>
  <c r="S52" i="58"/>
  <c r="S20" i="53"/>
  <c r="G47" i="53"/>
  <c r="I47" i="53" s="1"/>
  <c r="S34" i="61"/>
  <c r="G48" i="52"/>
  <c r="I48" i="52" s="1"/>
  <c r="S19" i="55"/>
  <c r="S55" i="57"/>
  <c r="G16" i="61"/>
  <c r="I16" i="61" s="1"/>
  <c r="G21" i="59"/>
  <c r="I21" i="59" s="1"/>
  <c r="G23" i="55"/>
  <c r="I23" i="55" s="1"/>
  <c r="G14" i="55"/>
  <c r="I14" i="55" s="1"/>
  <c r="S14" i="58"/>
  <c r="S17" i="58"/>
  <c r="S20" i="58"/>
  <c r="S37" i="58"/>
  <c r="S29" i="58"/>
  <c r="S23" i="52"/>
  <c r="E6" i="53"/>
  <c r="F6" i="53" s="1"/>
  <c r="J6" i="53" s="1"/>
  <c r="G17" i="53"/>
  <c r="I17" i="53" s="1"/>
  <c r="S40" i="53"/>
  <c r="G11" i="57"/>
  <c r="S39" i="53"/>
  <c r="S43" i="59"/>
  <c r="S20" i="57"/>
  <c r="G40" i="61"/>
  <c r="I40" i="61" s="1"/>
  <c r="S50" i="55"/>
  <c r="E14" i="61"/>
  <c r="F14" i="61" s="1"/>
  <c r="J14" i="61" s="1"/>
  <c r="S21" i="60"/>
  <c r="S19" i="60"/>
  <c r="S25" i="60"/>
  <c r="S45" i="60"/>
  <c r="S22" i="52"/>
  <c r="S23" i="53"/>
  <c r="G18" i="56"/>
  <c r="I18" i="56" s="1"/>
  <c r="S31" i="52"/>
  <c r="G56" i="61"/>
  <c r="I56" i="61" s="1"/>
  <c r="G50" i="55"/>
  <c r="I50" i="55" s="1"/>
  <c r="S30" i="58"/>
  <c r="S40" i="58"/>
  <c r="S28" i="58"/>
  <c r="G13" i="58"/>
  <c r="I13" i="58" s="1"/>
  <c r="S26" i="58"/>
  <c r="S25" i="58"/>
  <c r="S18" i="58"/>
  <c r="S45" i="55"/>
  <c r="S40" i="57"/>
  <c r="G11" i="52"/>
  <c r="I11" i="52" s="1"/>
  <c r="S10" i="52"/>
  <c r="S44" i="52"/>
  <c r="S27" i="52"/>
  <c r="S6" i="52"/>
  <c r="S24" i="55"/>
  <c r="G16" i="53"/>
  <c r="I16" i="53" s="1"/>
  <c r="S30" i="59"/>
  <c r="S12" i="58"/>
  <c r="G21" i="58"/>
  <c r="I21" i="58" s="1"/>
  <c r="S27" i="58"/>
  <c r="G44" i="59"/>
  <c r="I44" i="59" s="1"/>
  <c r="S34" i="52"/>
  <c r="S48" i="53"/>
  <c r="S30" i="61"/>
  <c r="G17" i="61"/>
  <c r="I17" i="61" s="1"/>
  <c r="G16" i="56"/>
  <c r="I16" i="56" s="1"/>
  <c r="S18" i="57"/>
  <c r="S29" i="53"/>
  <c r="G37" i="61"/>
  <c r="I37" i="61" s="1"/>
  <c r="S55" i="61"/>
  <c r="S51" i="55"/>
  <c r="S26" i="55"/>
  <c r="S47" i="60"/>
  <c r="G56" i="60"/>
  <c r="I56" i="60" s="1"/>
  <c r="S37" i="60"/>
  <c r="S14" i="52"/>
  <c r="S27" i="55"/>
  <c r="S30" i="52"/>
  <c r="S16" i="52"/>
  <c r="S28" i="61"/>
  <c r="S25" i="55"/>
  <c r="S46" i="53"/>
  <c r="S14" i="54"/>
  <c r="S39" i="55"/>
  <c r="G37" i="54"/>
  <c r="I37" i="54" s="1"/>
  <c r="G45" i="54"/>
  <c r="I45" i="54" s="1"/>
  <c r="S41" i="61"/>
  <c r="G45" i="53"/>
  <c r="I45" i="53" s="1"/>
  <c r="S32" i="53"/>
  <c r="S21" i="59"/>
  <c r="G25" i="53"/>
  <c r="I25" i="53" s="1"/>
  <c r="S19" i="54"/>
  <c r="S26" i="53"/>
  <c r="S34" i="56"/>
  <c r="S16" i="56"/>
  <c r="S18" i="54"/>
  <c r="S56" i="52"/>
  <c r="S15" i="52"/>
  <c r="E10" i="57"/>
  <c r="F10" i="57" s="1"/>
  <c r="J10" i="57" s="1"/>
  <c r="S49" i="54"/>
  <c r="S34" i="54"/>
  <c r="S9" i="54"/>
  <c r="G8" i="54" l="1"/>
  <c r="I8" i="54" s="1"/>
  <c r="G12" i="58"/>
  <c r="G6" i="53"/>
  <c r="I6" i="53" s="1"/>
  <c r="G5" i="1"/>
  <c r="I5" i="1" s="1"/>
  <c r="G6" i="52"/>
  <c r="Q6" i="53" s="1"/>
  <c r="S6" i="53" s="1"/>
  <c r="I11" i="57"/>
  <c r="Q11" i="58"/>
  <c r="S11" i="58" s="1"/>
  <c r="G7" i="54"/>
  <c r="I7" i="54" s="1"/>
  <c r="G9" i="56"/>
  <c r="I9" i="56" s="1"/>
  <c r="G12" i="59"/>
  <c r="I12" i="59" s="1"/>
  <c r="G5" i="52"/>
  <c r="I5" i="52" s="1"/>
  <c r="Q8" i="55"/>
  <c r="S8" i="55" s="1"/>
  <c r="Q12" i="59"/>
  <c r="S12" i="59" s="1"/>
  <c r="I12" i="58"/>
  <c r="G10" i="57"/>
  <c r="I10" i="57" s="1"/>
  <c r="G14" i="61"/>
  <c r="I14" i="61" s="1"/>
  <c r="G9" i="55"/>
  <c r="G7" i="53"/>
  <c r="G13" i="60"/>
  <c r="I13" i="60" s="1"/>
  <c r="G8" i="55"/>
  <c r="I8" i="55" s="1"/>
  <c r="G10" i="56"/>
  <c r="G14" i="60"/>
  <c r="G13" i="59"/>
  <c r="Q5" i="52" l="1"/>
  <c r="S5" i="52" s="1"/>
  <c r="T2" i="52" s="1"/>
  <c r="T5" i="52" s="1"/>
  <c r="I6" i="52"/>
  <c r="T2" i="58"/>
  <c r="T11" i="58" s="1"/>
  <c r="T2" i="53"/>
  <c r="T6" i="53" s="1"/>
  <c r="I14" i="60"/>
  <c r="Q14" i="61"/>
  <c r="S14" i="61" s="1"/>
  <c r="I13" i="59"/>
  <c r="Q13" i="60"/>
  <c r="S13" i="60" s="1"/>
  <c r="T2" i="59"/>
  <c r="T2" i="55"/>
  <c r="T8" i="55" s="1"/>
  <c r="Q7" i="54"/>
  <c r="S7" i="54" s="1"/>
  <c r="I7" i="53"/>
  <c r="Q10" i="57"/>
  <c r="S10" i="57" s="1"/>
  <c r="I10" i="56"/>
  <c r="Q9" i="56"/>
  <c r="S9" i="56" s="1"/>
  <c r="I9" i="55"/>
  <c r="T57" i="59" l="1"/>
  <c r="T67" i="59"/>
  <c r="T60" i="59"/>
  <c r="T29" i="59"/>
  <c r="T61" i="59"/>
  <c r="D10" i="50"/>
  <c r="T40" i="59"/>
  <c r="T59" i="59"/>
  <c r="T58" i="59"/>
  <c r="T33" i="59"/>
  <c r="T15" i="59"/>
  <c r="T50" i="59"/>
  <c r="T34" i="59"/>
  <c r="T68" i="59"/>
  <c r="T62" i="59"/>
  <c r="T53" i="59"/>
  <c r="T65" i="59"/>
  <c r="T64" i="59"/>
  <c r="T25" i="59"/>
  <c r="T66" i="59"/>
  <c r="T28" i="59"/>
  <c r="T42" i="59"/>
  <c r="T23" i="59"/>
  <c r="T39" i="59"/>
  <c r="T20" i="59"/>
  <c r="T47" i="59"/>
  <c r="T69" i="59"/>
  <c r="T31" i="59"/>
  <c r="T32" i="59"/>
  <c r="T14" i="59"/>
  <c r="T63" i="59"/>
  <c r="T55" i="59"/>
  <c r="T38" i="59"/>
  <c r="T52" i="59"/>
  <c r="T35" i="59"/>
  <c r="T36" i="59"/>
  <c r="T46" i="59"/>
  <c r="T44" i="59"/>
  <c r="T26" i="59"/>
  <c r="T19" i="59"/>
  <c r="T56" i="59"/>
  <c r="T24" i="59"/>
  <c r="T45" i="59"/>
  <c r="T49" i="59"/>
  <c r="T51" i="59"/>
  <c r="T30" i="59"/>
  <c r="T41" i="59"/>
  <c r="T43" i="59"/>
  <c r="T13" i="59"/>
  <c r="T18" i="59"/>
  <c r="T16" i="59"/>
  <c r="T48" i="59"/>
  <c r="T17" i="59"/>
  <c r="T27" i="59"/>
  <c r="T21" i="59"/>
  <c r="T54" i="59"/>
  <c r="T37" i="59"/>
  <c r="T22" i="59"/>
  <c r="T2" i="60"/>
  <c r="T13" i="60" s="1"/>
  <c r="T2" i="56"/>
  <c r="T9" i="56" s="1"/>
  <c r="T2" i="54"/>
  <c r="T64" i="53"/>
  <c r="T59" i="53"/>
  <c r="T65" i="53"/>
  <c r="T61" i="53"/>
  <c r="T57" i="53"/>
  <c r="T69" i="53"/>
  <c r="T67" i="53"/>
  <c r="T68" i="53"/>
  <c r="T62" i="53"/>
  <c r="T43" i="53"/>
  <c r="T66" i="53"/>
  <c r="T58" i="53"/>
  <c r="D4" i="50"/>
  <c r="T63" i="53"/>
  <c r="T60" i="53"/>
  <c r="T44" i="53"/>
  <c r="T33" i="53"/>
  <c r="T31" i="53"/>
  <c r="T38" i="53"/>
  <c r="T45" i="53"/>
  <c r="T10" i="53"/>
  <c r="T41" i="53"/>
  <c r="T37" i="53"/>
  <c r="T14" i="53"/>
  <c r="T49" i="53"/>
  <c r="T15" i="53"/>
  <c r="T51" i="53"/>
  <c r="T22" i="53"/>
  <c r="T20" i="53"/>
  <c r="T50" i="53"/>
  <c r="T17" i="53"/>
  <c r="T32" i="53"/>
  <c r="T8" i="53"/>
  <c r="T46" i="53"/>
  <c r="T48" i="53"/>
  <c r="T23" i="53"/>
  <c r="T16" i="53"/>
  <c r="T21" i="53"/>
  <c r="T52" i="53"/>
  <c r="T53" i="53"/>
  <c r="T47" i="53"/>
  <c r="T13" i="53"/>
  <c r="T35" i="53"/>
  <c r="T12" i="53"/>
  <c r="T18" i="53"/>
  <c r="T28" i="53"/>
  <c r="T25" i="53"/>
  <c r="T40" i="53"/>
  <c r="T30" i="53"/>
  <c r="T24" i="53"/>
  <c r="T9" i="53"/>
  <c r="T19" i="53"/>
  <c r="T55" i="53"/>
  <c r="T11" i="53"/>
  <c r="T39" i="53"/>
  <c r="T26" i="53"/>
  <c r="T29" i="53"/>
  <c r="T56" i="53"/>
  <c r="T54" i="53"/>
  <c r="T42" i="53"/>
  <c r="T36" i="53"/>
  <c r="T7" i="53"/>
  <c r="T27" i="53"/>
  <c r="T34" i="53"/>
  <c r="T2" i="57"/>
  <c r="T10" i="57" s="1"/>
  <c r="T56" i="52"/>
  <c r="T68" i="52"/>
  <c r="T57" i="52"/>
  <c r="T35" i="52"/>
  <c r="T64" i="52"/>
  <c r="T69" i="52"/>
  <c r="T60" i="52"/>
  <c r="T62" i="52"/>
  <c r="T63" i="52"/>
  <c r="T9" i="52"/>
  <c r="T19" i="52"/>
  <c r="T55" i="52"/>
  <c r="T59" i="52"/>
  <c r="T58" i="52"/>
  <c r="T65" i="52"/>
  <c r="T67" i="52"/>
  <c r="D3" i="50"/>
  <c r="T66" i="52"/>
  <c r="T61" i="52"/>
  <c r="T11" i="52"/>
  <c r="T25" i="52"/>
  <c r="T17" i="52"/>
  <c r="T37" i="52"/>
  <c r="T47" i="52"/>
  <c r="T34" i="52"/>
  <c r="T15" i="52"/>
  <c r="T31" i="52"/>
  <c r="T43" i="52"/>
  <c r="T12" i="52"/>
  <c r="T16" i="52"/>
  <c r="T23" i="52"/>
  <c r="T8" i="52"/>
  <c r="T28" i="52"/>
  <c r="T27" i="52"/>
  <c r="T41" i="52"/>
  <c r="T45" i="52"/>
  <c r="T38" i="52"/>
  <c r="T50" i="52"/>
  <c r="T30" i="52"/>
  <c r="T33" i="52"/>
  <c r="T39" i="52"/>
  <c r="T53" i="52"/>
  <c r="T6" i="52"/>
  <c r="T36" i="52"/>
  <c r="T51" i="52"/>
  <c r="T24" i="52"/>
  <c r="T46" i="52"/>
  <c r="T10" i="52"/>
  <c r="T22" i="52"/>
  <c r="T40" i="52"/>
  <c r="T26" i="52"/>
  <c r="T21" i="52"/>
  <c r="T13" i="52"/>
  <c r="T14" i="52"/>
  <c r="T18" i="52"/>
  <c r="T54" i="52"/>
  <c r="T20" i="52"/>
  <c r="T44" i="52"/>
  <c r="T49" i="52"/>
  <c r="T48" i="52"/>
  <c r="T32" i="52"/>
  <c r="T29" i="52"/>
  <c r="T7" i="52"/>
  <c r="T52" i="52"/>
  <c r="T42" i="52"/>
  <c r="T12" i="59"/>
  <c r="T2" i="61"/>
  <c r="T62" i="55"/>
  <c r="T11" i="55"/>
  <c r="T28" i="55"/>
  <c r="T61" i="55"/>
  <c r="T41" i="55"/>
  <c r="T66" i="55"/>
  <c r="T59" i="55"/>
  <c r="T40" i="55"/>
  <c r="T67" i="55"/>
  <c r="T18" i="55"/>
  <c r="T68" i="55"/>
  <c r="T23" i="55"/>
  <c r="T14" i="55"/>
  <c r="D6" i="50"/>
  <c r="T52" i="55"/>
  <c r="T34" i="55"/>
  <c r="T60" i="55"/>
  <c r="T58" i="55"/>
  <c r="T63" i="55"/>
  <c r="T33" i="55"/>
  <c r="T57" i="55"/>
  <c r="T64" i="55"/>
  <c r="T65" i="55"/>
  <c r="T43" i="55"/>
  <c r="T17" i="55"/>
  <c r="T69" i="55"/>
  <c r="T29" i="55"/>
  <c r="T12" i="55"/>
  <c r="T32" i="55"/>
  <c r="T22" i="55"/>
  <c r="T42" i="55"/>
  <c r="T21" i="55"/>
  <c r="T20" i="55"/>
  <c r="T10" i="55"/>
  <c r="T44" i="55"/>
  <c r="T16" i="55"/>
  <c r="T13" i="55"/>
  <c r="T38" i="55"/>
  <c r="T27" i="55"/>
  <c r="T25" i="55"/>
  <c r="T24" i="55"/>
  <c r="T35" i="55"/>
  <c r="T53" i="55"/>
  <c r="T9" i="55"/>
  <c r="T15" i="55"/>
  <c r="T48" i="55"/>
  <c r="T26" i="55"/>
  <c r="T36" i="55"/>
  <c r="T54" i="55"/>
  <c r="T45" i="55"/>
  <c r="T37" i="55"/>
  <c r="T46" i="55"/>
  <c r="T49" i="55"/>
  <c r="T51" i="55"/>
  <c r="T31" i="55"/>
  <c r="T56" i="55"/>
  <c r="T50" i="55"/>
  <c r="T47" i="55"/>
  <c r="T55" i="55"/>
  <c r="T30" i="55"/>
  <c r="T39" i="55"/>
  <c r="T19" i="55"/>
  <c r="T24" i="58"/>
  <c r="T62" i="58"/>
  <c r="T58" i="58"/>
  <c r="T69" i="58"/>
  <c r="T66" i="58"/>
  <c r="T61" i="58"/>
  <c r="T59" i="58"/>
  <c r="T68" i="58"/>
  <c r="T63" i="58"/>
  <c r="T56" i="58"/>
  <c r="T57" i="58"/>
  <c r="T13" i="58"/>
  <c r="D9" i="50"/>
  <c r="T60" i="58"/>
  <c r="T67" i="58"/>
  <c r="T64" i="58"/>
  <c r="T65" i="58"/>
  <c r="T15" i="58"/>
  <c r="T34" i="58"/>
  <c r="T45" i="58"/>
  <c r="T33" i="58"/>
  <c r="T14" i="58"/>
  <c r="T50" i="58"/>
  <c r="T37" i="58"/>
  <c r="T42" i="58"/>
  <c r="T38" i="58"/>
  <c r="T26" i="58"/>
  <c r="T39" i="58"/>
  <c r="T18" i="58"/>
  <c r="T48" i="58"/>
  <c r="T29" i="58"/>
  <c r="T16" i="58"/>
  <c r="T36" i="58"/>
  <c r="T41" i="58"/>
  <c r="T12" i="58"/>
  <c r="T27" i="58"/>
  <c r="T32" i="58"/>
  <c r="T49" i="58"/>
  <c r="T31" i="58"/>
  <c r="T30" i="58"/>
  <c r="T19" i="58"/>
  <c r="T52" i="58"/>
  <c r="T17" i="58"/>
  <c r="T44" i="58"/>
  <c r="T28" i="58"/>
  <c r="T22" i="58"/>
  <c r="T25" i="58"/>
  <c r="T21" i="58"/>
  <c r="T20" i="58"/>
  <c r="T51" i="58"/>
  <c r="T43" i="58"/>
  <c r="T46" i="58"/>
  <c r="T54" i="58"/>
  <c r="T40" i="58"/>
  <c r="T23" i="58"/>
  <c r="T35" i="58"/>
  <c r="T53" i="58"/>
  <c r="T47" i="58"/>
  <c r="T55" i="58"/>
  <c r="S70" i="59" l="1"/>
  <c r="S70" i="58"/>
  <c r="S70" i="53"/>
  <c r="S70" i="55"/>
  <c r="S70" i="52"/>
  <c r="T21" i="61"/>
  <c r="T62" i="61"/>
  <c r="T63" i="61"/>
  <c r="T58" i="61"/>
  <c r="T49" i="61"/>
  <c r="T67" i="61"/>
  <c r="T64" i="61"/>
  <c r="T66" i="61"/>
  <c r="T24" i="61"/>
  <c r="T69" i="61"/>
  <c r="T51" i="61"/>
  <c r="T61" i="61"/>
  <c r="T56" i="61"/>
  <c r="T60" i="61"/>
  <c r="D12" i="50"/>
  <c r="T59" i="61"/>
  <c r="T68" i="61"/>
  <c r="T29" i="61"/>
  <c r="T65" i="61"/>
  <c r="T52" i="61"/>
  <c r="T57" i="61"/>
  <c r="T43" i="61"/>
  <c r="T44" i="61"/>
  <c r="T45" i="61"/>
  <c r="T16" i="61"/>
  <c r="T17" i="61"/>
  <c r="T42" i="61"/>
  <c r="T19" i="61"/>
  <c r="T37" i="61"/>
  <c r="T40" i="61"/>
  <c r="T54" i="61"/>
  <c r="T38" i="61"/>
  <c r="T26" i="61"/>
  <c r="T34" i="61"/>
  <c r="T48" i="61"/>
  <c r="T31" i="61"/>
  <c r="T35" i="61"/>
  <c r="T36" i="61"/>
  <c r="T46" i="61"/>
  <c r="T53" i="61"/>
  <c r="T20" i="61"/>
  <c r="T28" i="61"/>
  <c r="T39" i="61"/>
  <c r="T41" i="61"/>
  <c r="T18" i="61"/>
  <c r="T25" i="61"/>
  <c r="T22" i="61"/>
  <c r="T23" i="61"/>
  <c r="T50" i="61"/>
  <c r="T30" i="61"/>
  <c r="T15" i="61"/>
  <c r="T55" i="61"/>
  <c r="T32" i="61"/>
  <c r="T47" i="61"/>
  <c r="T27" i="61"/>
  <c r="T33" i="61"/>
  <c r="F6" i="50"/>
  <c r="U6" i="50"/>
  <c r="V6" i="50" s="1"/>
  <c r="G6" i="50" s="1"/>
  <c r="T66" i="54"/>
  <c r="D5" i="50"/>
  <c r="L5" i="50" s="1"/>
  <c r="M5" i="50" s="1"/>
  <c r="T65" i="54"/>
  <c r="T57" i="54"/>
  <c r="T38" i="54"/>
  <c r="T69" i="54"/>
  <c r="T68" i="54"/>
  <c r="T61" i="54"/>
  <c r="T64" i="54"/>
  <c r="T63" i="54"/>
  <c r="T67" i="54"/>
  <c r="T60" i="54"/>
  <c r="T62" i="54"/>
  <c r="T58" i="54"/>
  <c r="T59" i="54"/>
  <c r="T23" i="54"/>
  <c r="T10" i="54"/>
  <c r="T30" i="54"/>
  <c r="T20" i="54"/>
  <c r="T56" i="54"/>
  <c r="T11" i="54"/>
  <c r="T55" i="54"/>
  <c r="T44" i="54"/>
  <c r="T15" i="54"/>
  <c r="T47" i="54"/>
  <c r="T27" i="54"/>
  <c r="T17" i="54"/>
  <c r="T13" i="54"/>
  <c r="T52" i="54"/>
  <c r="T33" i="54"/>
  <c r="T8" i="54"/>
  <c r="T35" i="54"/>
  <c r="T18" i="54"/>
  <c r="T29" i="54"/>
  <c r="T24" i="54"/>
  <c r="T34" i="54"/>
  <c r="T39" i="54"/>
  <c r="T54" i="54"/>
  <c r="T42" i="54"/>
  <c r="T51" i="54"/>
  <c r="T53" i="54"/>
  <c r="T36" i="54"/>
  <c r="T14" i="54"/>
  <c r="T50" i="54"/>
  <c r="T21" i="54"/>
  <c r="T48" i="54"/>
  <c r="T19" i="54"/>
  <c r="T31" i="54"/>
  <c r="T32" i="54"/>
  <c r="T28" i="54"/>
  <c r="T25" i="54"/>
  <c r="T26" i="54"/>
  <c r="T43" i="54"/>
  <c r="T37" i="54"/>
  <c r="T45" i="54"/>
  <c r="T12" i="54"/>
  <c r="T9" i="54"/>
  <c r="T40" i="54"/>
  <c r="T22" i="54"/>
  <c r="T46" i="54"/>
  <c r="T49" i="54"/>
  <c r="T41" i="54"/>
  <c r="T16" i="54"/>
  <c r="L4" i="50"/>
  <c r="M4" i="50" s="1"/>
  <c r="L3" i="50"/>
  <c r="M3" i="50" s="1"/>
  <c r="F3" i="50"/>
  <c r="T7" i="54"/>
  <c r="R9" i="50"/>
  <c r="S9" i="50" s="1"/>
  <c r="R10" i="50"/>
  <c r="S10" i="50" s="1"/>
  <c r="F9" i="50"/>
  <c r="T14" i="61"/>
  <c r="T58" i="60"/>
  <c r="T67" i="60"/>
  <c r="T60" i="60"/>
  <c r="T61" i="60"/>
  <c r="T69" i="60"/>
  <c r="T59" i="60"/>
  <c r="T57" i="60"/>
  <c r="T66" i="60"/>
  <c r="T64" i="60"/>
  <c r="T68" i="60"/>
  <c r="T65" i="60"/>
  <c r="D11" i="50"/>
  <c r="T62" i="60"/>
  <c r="T63" i="60"/>
  <c r="T29" i="60"/>
  <c r="T51" i="60"/>
  <c r="T34" i="60"/>
  <c r="T38" i="60"/>
  <c r="T24" i="60"/>
  <c r="T36" i="60"/>
  <c r="T56" i="60"/>
  <c r="T17" i="60"/>
  <c r="T52" i="60"/>
  <c r="T14" i="60"/>
  <c r="T55" i="60"/>
  <c r="T22" i="60"/>
  <c r="T32" i="60"/>
  <c r="T43" i="60"/>
  <c r="T49" i="60"/>
  <c r="T44" i="60"/>
  <c r="T19" i="60"/>
  <c r="T26" i="60"/>
  <c r="T41" i="60"/>
  <c r="T35" i="60"/>
  <c r="T31" i="60"/>
  <c r="T46" i="60"/>
  <c r="T40" i="60"/>
  <c r="T30" i="60"/>
  <c r="T16" i="60"/>
  <c r="T39" i="60"/>
  <c r="T45" i="60"/>
  <c r="T28" i="60"/>
  <c r="T15" i="60"/>
  <c r="T42" i="60"/>
  <c r="T37" i="60"/>
  <c r="T18" i="60"/>
  <c r="T53" i="60"/>
  <c r="T27" i="60"/>
  <c r="T21" i="60"/>
  <c r="T25" i="60"/>
  <c r="T33" i="60"/>
  <c r="T50" i="60"/>
  <c r="T54" i="60"/>
  <c r="T48" i="60"/>
  <c r="T47" i="60"/>
  <c r="T20" i="60"/>
  <c r="T23" i="60"/>
  <c r="T35" i="57"/>
  <c r="D8" i="50"/>
  <c r="T66" i="57"/>
  <c r="T58" i="57"/>
  <c r="T60" i="57"/>
  <c r="T64" i="57"/>
  <c r="T65" i="57"/>
  <c r="T67" i="57"/>
  <c r="T25" i="57"/>
  <c r="T32" i="57"/>
  <c r="T69" i="57"/>
  <c r="T59" i="57"/>
  <c r="T17" i="57"/>
  <c r="T15" i="57"/>
  <c r="T68" i="57"/>
  <c r="T61" i="57"/>
  <c r="T63" i="57"/>
  <c r="T49" i="57"/>
  <c r="T19" i="57"/>
  <c r="T57" i="57"/>
  <c r="T26" i="57"/>
  <c r="T62" i="57"/>
  <c r="T43" i="57"/>
  <c r="T46" i="57"/>
  <c r="T34" i="57"/>
  <c r="T50" i="57"/>
  <c r="T42" i="57"/>
  <c r="T22" i="57"/>
  <c r="T45" i="57"/>
  <c r="T23" i="57"/>
  <c r="T16" i="57"/>
  <c r="T13" i="57"/>
  <c r="T24" i="57"/>
  <c r="T30" i="57"/>
  <c r="T31" i="57"/>
  <c r="T12" i="57"/>
  <c r="T39" i="57"/>
  <c r="T56" i="57"/>
  <c r="T33" i="57"/>
  <c r="T54" i="57"/>
  <c r="T14" i="57"/>
  <c r="T21" i="57"/>
  <c r="T37" i="57"/>
  <c r="T28" i="57"/>
  <c r="T27" i="57"/>
  <c r="T20" i="57"/>
  <c r="T18" i="57"/>
  <c r="T41" i="57"/>
  <c r="T38" i="57"/>
  <c r="T55" i="57"/>
  <c r="T44" i="57"/>
  <c r="T29" i="57"/>
  <c r="T11" i="57"/>
  <c r="T48" i="57"/>
  <c r="T52" i="57"/>
  <c r="T36" i="57"/>
  <c r="T51" i="57"/>
  <c r="T47" i="57"/>
  <c r="T53" i="57"/>
  <c r="T40" i="57"/>
  <c r="O4" i="50"/>
  <c r="P4" i="50" s="1"/>
  <c r="F4" i="50"/>
  <c r="T33" i="56"/>
  <c r="T18" i="56"/>
  <c r="T58" i="56"/>
  <c r="T13" i="56"/>
  <c r="T24" i="56"/>
  <c r="T56" i="56"/>
  <c r="T62" i="56"/>
  <c r="T63" i="56"/>
  <c r="T31" i="56"/>
  <c r="T52" i="56"/>
  <c r="T30" i="56"/>
  <c r="T43" i="56"/>
  <c r="T60" i="56"/>
  <c r="T65" i="56"/>
  <c r="T66" i="56"/>
  <c r="T15" i="56"/>
  <c r="T64" i="56"/>
  <c r="T67" i="56"/>
  <c r="T27" i="56"/>
  <c r="D7" i="50"/>
  <c r="T28" i="56"/>
  <c r="T38" i="56"/>
  <c r="T59" i="56"/>
  <c r="T69" i="56"/>
  <c r="T22" i="56"/>
  <c r="T57" i="56"/>
  <c r="T61" i="56"/>
  <c r="T11" i="56"/>
  <c r="T39" i="56"/>
  <c r="T68" i="56"/>
  <c r="T29" i="56"/>
  <c r="T40" i="56"/>
  <c r="T19" i="56"/>
  <c r="T48" i="56"/>
  <c r="T26" i="56"/>
  <c r="T12" i="56"/>
  <c r="T37" i="56"/>
  <c r="T17" i="56"/>
  <c r="T49" i="56"/>
  <c r="T54" i="56"/>
  <c r="T36" i="56"/>
  <c r="T34" i="56"/>
  <c r="T25" i="56"/>
  <c r="T35" i="56"/>
  <c r="T32" i="56"/>
  <c r="T41" i="56"/>
  <c r="T55" i="56"/>
  <c r="T46" i="56"/>
  <c r="T51" i="56"/>
  <c r="T47" i="56"/>
  <c r="T23" i="56"/>
  <c r="T21" i="56"/>
  <c r="T20" i="56"/>
  <c r="T42" i="56"/>
  <c r="T45" i="56"/>
  <c r="T10" i="56"/>
  <c r="T50" i="56"/>
  <c r="T53" i="56"/>
  <c r="T16" i="56"/>
  <c r="T44" i="56"/>
  <c r="T14" i="56"/>
  <c r="F10" i="50"/>
  <c r="U10" i="50"/>
  <c r="V10" i="50" s="1"/>
  <c r="G10" i="50" s="1"/>
  <c r="S70" i="56" l="1"/>
  <c r="L6" i="50"/>
  <c r="M6" i="50" s="1"/>
  <c r="G3" i="50" s="1"/>
  <c r="O5" i="50"/>
  <c r="P5" i="50" s="1"/>
  <c r="S70" i="60"/>
  <c r="S70" i="57"/>
  <c r="F7" i="50"/>
  <c r="L10" i="50"/>
  <c r="M10" i="50" s="1"/>
  <c r="L9" i="50"/>
  <c r="M9" i="50" s="1"/>
  <c r="L7" i="50"/>
  <c r="M7" i="50" s="1"/>
  <c r="L8" i="50"/>
  <c r="M8" i="50" s="1"/>
  <c r="L11" i="50"/>
  <c r="M11" i="50" s="1"/>
  <c r="L12" i="50"/>
  <c r="M12" i="50" s="1"/>
  <c r="F11" i="50"/>
  <c r="G9" i="50"/>
  <c r="R5" i="50"/>
  <c r="S5" i="50" s="1"/>
  <c r="R6" i="50"/>
  <c r="S6" i="50" s="1"/>
  <c r="F5" i="50"/>
  <c r="O6" i="50"/>
  <c r="P6" i="50" s="1"/>
  <c r="O9" i="50"/>
  <c r="P9" i="50" s="1"/>
  <c r="O8" i="50"/>
  <c r="P8" i="50" s="1"/>
  <c r="F8" i="50"/>
  <c r="O10" i="50"/>
  <c r="P10" i="50" s="1"/>
  <c r="S70" i="61"/>
  <c r="S70" i="54"/>
  <c r="O12" i="50"/>
  <c r="P12" i="50" s="1"/>
  <c r="G12" i="50" s="1"/>
  <c r="F12" i="50"/>
  <c r="G4" i="50" l="1"/>
  <c r="G11" i="50"/>
  <c r="G8" i="50"/>
  <c r="G7" i="50"/>
  <c r="G5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<sst xmlns="http://schemas.openxmlformats.org/spreadsheetml/2006/main" count="416" uniqueCount="61">
  <si>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</si>
  <si>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</si>
  <si>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</si>
  <si>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</si>
  <si>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</si>
  <si>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</si>
  <si>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</si>
  <si>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</si>
  <si>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</si>
  <si>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</si>
  <si>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</si>
  <si>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</si>
  <si>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</si>
  <si>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</si>
  <si>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</si>
  <si>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</si>
  <si>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</si>
  <si>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</si>
  <si>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</si>
  <si>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</si>
  <si>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</si>
  <si>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</si>
  <si>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</si>
  <si>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</si>
  <si>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</si>
  <si>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</si>
  <si>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</si>
  <si>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</si>
  <si>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</si>
  <si>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</si>
  <si>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</si>
  <si>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</si>
  <si>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</si>
  <si>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</si>
  <si>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</si>
  <si>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</si>
  <si>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</si>
  <si>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</si>
  <si>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</si>
  <si>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</si>
  <si>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</si>
  <si>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</si>
  <si>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</si>
  <si>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</si>
  <si>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</si>
  <si>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</si>
  <si>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</si>
  <si>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</si>
  <si>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</si>
  <si>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</si>
  <si>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</si>
  <si>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</si>
  <si>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</si>
  <si>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</si>
  <si>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</si>
  <si>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</si>
  <si>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</si>
  <si>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</si>
  <si>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</si>
  <si>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</si>
  <si>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metasocialcutfairr.xls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</si>
</sst>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164" fontId="7" fillId="0" borderId="0" xfId="0" applyNumberFormat="1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abSelected="1" workbookViewId="0">
      <selection activeCell="F17" sqref="F17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4" width="9.140625" style="8"/>
    <col min="16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ht="15" x14ac:dyDescent="0.2">
      <c r="A2" s="18">
        <v>8</v>
      </c>
      <c r="B2" s="19">
        <v>43752</v>
      </c>
      <c r="C2" s="19">
        <v>20126</v>
      </c>
      <c r="D2" s="23">
        <v>8.6999999999999994E-2</v>
      </c>
      <c r="E2" s="24">
        <v>1</v>
      </c>
      <c r="F2" s="24">
        <v>0.56200000000000006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1.0940000000000001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48967</v>
      </c>
      <c r="U2" s="19">
        <v>22525</v>
      </c>
      <c r="V2" s="24">
        <v>6.8000000000000005E-2</v>
      </c>
      <c r="W2" s="19">
        <v>2797</v>
      </c>
      <c r="X2" s="23">
        <v>0.63100000000000001</v>
      </c>
    </row>
    <row r="3" spans="1:24" ht="15" x14ac:dyDescent="0.2">
      <c r="A3" s="18">
        <v>9</v>
      </c>
      <c r="B3" s="19">
        <v>46266</v>
      </c>
      <c r="C3" s="19">
        <v>21283</v>
      </c>
      <c r="D3" s="23">
        <v>8.3000000000000004E-2</v>
      </c>
      <c r="E3" s="24">
        <v>0.94099999999999995</v>
      </c>
      <c r="F3" s="24">
        <v>0.57599999999999996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1.8560000000000001</v>
      </c>
      <c r="Q3" s="15"/>
      <c r="R3" s="15"/>
      <c r="T3" s="19">
        <v>51911</v>
      </c>
      <c r="U3" s="19">
        <v>23879</v>
      </c>
      <c r="V3" s="24">
        <v>6.7000000000000004E-2</v>
      </c>
      <c r="W3" s="19">
        <v>2740</v>
      </c>
      <c r="X3" s="23">
        <v>0.63900000000000001</v>
      </c>
    </row>
    <row r="4" spans="1:24" ht="15" x14ac:dyDescent="0.2">
      <c r="A4" s="18">
        <v>10</v>
      </c>
      <c r="B4" s="19">
        <v>48925</v>
      </c>
      <c r="C4" s="19">
        <v>22506</v>
      </c>
      <c r="D4" s="23">
        <v>7.9000000000000001E-2</v>
      </c>
      <c r="E4" s="24">
        <v>0.94099999999999995</v>
      </c>
      <c r="F4" s="24">
        <v>0.59199999999999997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2.3479999999999999</v>
      </c>
      <c r="Q4" s="15"/>
      <c r="R4" s="15"/>
      <c r="T4" s="19">
        <v>55032</v>
      </c>
      <c r="U4" s="19">
        <v>25315</v>
      </c>
      <c r="V4" s="24">
        <v>6.5000000000000002E-2</v>
      </c>
      <c r="W4" s="19">
        <v>2684</v>
      </c>
      <c r="X4" s="23">
        <v>0.64600000000000002</v>
      </c>
    </row>
    <row r="5" spans="1:24" ht="15" x14ac:dyDescent="0.2">
      <c r="A5" s="18">
        <v>11</v>
      </c>
      <c r="B5" s="19">
        <v>51737</v>
      </c>
      <c r="C5" s="19">
        <v>23799</v>
      </c>
      <c r="D5" s="23">
        <v>7.4999999999999997E-2</v>
      </c>
      <c r="E5" s="24">
        <v>0.94099999999999995</v>
      </c>
      <c r="F5" s="24">
        <v>0.60699999999999998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2.7120000000000002</v>
      </c>
      <c r="Q5" s="15"/>
      <c r="R5" s="15"/>
      <c r="T5" s="19">
        <v>58340</v>
      </c>
      <c r="U5" s="19">
        <v>26836</v>
      </c>
      <c r="V5" s="24">
        <v>6.4000000000000001E-2</v>
      </c>
      <c r="W5" s="19">
        <v>2630</v>
      </c>
      <c r="X5" s="23">
        <v>0.65400000000000003</v>
      </c>
    </row>
    <row r="6" spans="1:24" ht="15" x14ac:dyDescent="0.2">
      <c r="A6" s="18">
        <v>12</v>
      </c>
      <c r="B6" s="19">
        <v>61847</v>
      </c>
      <c r="C6" s="19">
        <v>28449</v>
      </c>
      <c r="D6" s="23">
        <v>6.3E-2</v>
      </c>
      <c r="E6" s="24">
        <v>0.94099999999999995</v>
      </c>
      <c r="F6" s="24">
        <v>0.66200000000000003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3.2959999999999998</v>
      </c>
      <c r="Q6" s="15"/>
      <c r="R6" s="15"/>
      <c r="T6" s="19">
        <v>61847</v>
      </c>
      <c r="U6" s="19">
        <v>28449</v>
      </c>
      <c r="V6" s="24">
        <v>6.3E-2</v>
      </c>
      <c r="W6" s="19">
        <v>2576</v>
      </c>
      <c r="X6" s="23">
        <v>0.66200000000000003</v>
      </c>
    </row>
    <row r="7" spans="1:24" ht="15" x14ac:dyDescent="0.2">
      <c r="A7" s="18">
        <v>13</v>
      </c>
      <c r="B7" s="19">
        <v>64824</v>
      </c>
      <c r="C7" s="19">
        <v>29652</v>
      </c>
      <c r="D7" s="23">
        <v>6.0999999999999999E-2</v>
      </c>
      <c r="E7" s="24">
        <v>0.61399999999999999</v>
      </c>
      <c r="F7" s="24">
        <v>0.66800000000000004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3.5230000000000001</v>
      </c>
      <c r="Q7" s="15"/>
      <c r="R7" s="15"/>
      <c r="T7" s="19">
        <v>67353</v>
      </c>
      <c r="U7" s="19">
        <v>30795</v>
      </c>
      <c r="V7" s="24">
        <v>6.2E-2</v>
      </c>
      <c r="W7" s="19">
        <v>2556</v>
      </c>
      <c r="X7" s="23">
        <v>0.66500000000000004</v>
      </c>
    </row>
    <row r="8" spans="1:24" ht="15" x14ac:dyDescent="0.2">
      <c r="A8" s="18">
        <v>14</v>
      </c>
      <c r="B8" s="19">
        <v>67945</v>
      </c>
      <c r="C8" s="19">
        <v>30906</v>
      </c>
      <c r="D8" s="23">
        <v>5.8999999999999997E-2</v>
      </c>
      <c r="E8" s="24">
        <v>0.61399999999999999</v>
      </c>
      <c r="F8" s="24">
        <v>0.67400000000000004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3.3740000000000001</v>
      </c>
      <c r="Q8" s="15"/>
      <c r="R8" s="15"/>
      <c r="T8" s="19">
        <v>73350</v>
      </c>
      <c r="U8" s="19">
        <v>33334</v>
      </c>
      <c r="V8" s="24">
        <v>6.0999999999999999E-2</v>
      </c>
      <c r="W8" s="19">
        <v>2536</v>
      </c>
      <c r="X8" s="23">
        <v>0.66800000000000004</v>
      </c>
    </row>
    <row r="9" spans="1:24" ht="15" x14ac:dyDescent="0.2">
      <c r="A9" s="18">
        <v>15</v>
      </c>
      <c r="B9" s="19">
        <v>71217</v>
      </c>
      <c r="C9" s="19">
        <v>32213</v>
      </c>
      <c r="D9" s="23">
        <v>5.7000000000000002E-2</v>
      </c>
      <c r="E9" s="24">
        <v>0.61399999999999999</v>
      </c>
      <c r="F9" s="24">
        <v>0.68100000000000005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3.0640000000000001</v>
      </c>
      <c r="Q9" s="15"/>
      <c r="R9" s="15"/>
      <c r="T9" s="19">
        <v>79881</v>
      </c>
      <c r="U9" s="19">
        <v>36083</v>
      </c>
      <c r="V9" s="24">
        <v>0.06</v>
      </c>
      <c r="W9" s="19">
        <v>2516</v>
      </c>
      <c r="X9" s="23">
        <v>0.67100000000000004</v>
      </c>
    </row>
    <row r="10" spans="1:24" ht="15" x14ac:dyDescent="0.2">
      <c r="A10" s="18">
        <v>16</v>
      </c>
      <c r="B10" s="19">
        <v>94190</v>
      </c>
      <c r="C10" s="19">
        <v>41338</v>
      </c>
      <c r="D10" s="23">
        <v>4.7E-2</v>
      </c>
      <c r="E10" s="24">
        <v>0.61399999999999999</v>
      </c>
      <c r="F10" s="24">
        <v>0.72499999999999998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2.8079999999999998</v>
      </c>
      <c r="Q10" s="15"/>
      <c r="R10" s="15"/>
      <c r="T10" s="19">
        <v>86993</v>
      </c>
      <c r="U10" s="19">
        <v>39058</v>
      </c>
      <c r="V10" s="24">
        <v>5.8999999999999997E-2</v>
      </c>
      <c r="W10" s="19">
        <v>2497</v>
      </c>
      <c r="X10" s="23">
        <v>0.67400000000000004</v>
      </c>
    </row>
    <row r="11" spans="1:24" ht="15" x14ac:dyDescent="0.2">
      <c r="A11" s="18">
        <v>17</v>
      </c>
      <c r="B11" s="19">
        <v>96994</v>
      </c>
      <c r="C11" s="19">
        <v>42382</v>
      </c>
      <c r="D11" s="23">
        <v>4.5999999999999999E-2</v>
      </c>
      <c r="E11" s="24">
        <v>0.32600000000000001</v>
      </c>
      <c r="F11" s="24">
        <v>0.72499999999999998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2.6240000000000001</v>
      </c>
      <c r="Q11" s="15"/>
      <c r="R11" s="15"/>
      <c r="T11" s="19">
        <v>101223</v>
      </c>
      <c r="U11" s="19">
        <v>45084</v>
      </c>
      <c r="V11" s="24">
        <v>5.8999999999999997E-2</v>
      </c>
      <c r="W11" s="19">
        <v>2497</v>
      </c>
      <c r="X11" s="23">
        <v>0.67400000000000004</v>
      </c>
    </row>
    <row r="12" spans="1:24" ht="15" x14ac:dyDescent="0.2">
      <c r="A12" s="18">
        <v>18</v>
      </c>
      <c r="B12" s="19">
        <v>116343</v>
      </c>
      <c r="C12" s="19">
        <v>49554</v>
      </c>
      <c r="D12" s="23">
        <v>4.2000000000000003E-2</v>
      </c>
      <c r="E12" s="24">
        <v>0.32600000000000001</v>
      </c>
      <c r="F12" s="24">
        <v>0.72499999999999998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2.5070000000000001</v>
      </c>
      <c r="Q12" s="15"/>
      <c r="R12" s="15"/>
      <c r="T12" s="19">
        <v>117781</v>
      </c>
      <c r="U12" s="19">
        <v>52039</v>
      </c>
      <c r="V12" s="24">
        <v>5.8000000000000003E-2</v>
      </c>
      <c r="W12" s="19">
        <v>2497</v>
      </c>
      <c r="X12" s="23">
        <v>0.67400000000000004</v>
      </c>
    </row>
    <row r="13" spans="1:24" ht="15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2.105</v>
      </c>
    </row>
    <row r="14" spans="1:24" ht="15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2.105</v>
      </c>
    </row>
    <row r="15" spans="1:24" ht="1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2.105</v>
      </c>
    </row>
    <row r="16" spans="1:24" ht="1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2.105</v>
      </c>
    </row>
    <row r="17" spans="2:15" ht="1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2.105</v>
      </c>
    </row>
    <row r="18" spans="2:15" ht="1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1.6970000000000001</v>
      </c>
    </row>
    <row r="19" spans="2:15" ht="1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1.6970000000000001</v>
      </c>
    </row>
    <row r="20" spans="2:15" ht="1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1.6970000000000001</v>
      </c>
    </row>
    <row r="21" spans="2:15" ht="1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1.6970000000000001</v>
      </c>
    </row>
    <row r="22" spans="2:15" ht="1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1.6970000000000001</v>
      </c>
    </row>
    <row r="23" spans="2:15" ht="1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1.3169999999999999</v>
      </c>
    </row>
    <row r="24" spans="2:15" ht="1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1.3169999999999999</v>
      </c>
    </row>
    <row r="25" spans="2:15" ht="1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1.3169999999999999</v>
      </c>
    </row>
    <row r="26" spans="2:15" ht="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1.3169999999999999</v>
      </c>
    </row>
    <row r="27" spans="2:15" ht="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1.3169999999999999</v>
      </c>
    </row>
    <row r="28" spans="2:15" ht="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1.1519999999999999</v>
      </c>
    </row>
    <row r="29" spans="2:15" ht="15" x14ac:dyDescent="0.2">
      <c r="L29" s="9">
        <v>27</v>
      </c>
      <c r="M29" s="8">
        <f t="shared" si="0"/>
        <v>1.9478000182997122</v>
      </c>
      <c r="N29" s="22">
        <v>41</v>
      </c>
      <c r="O29" s="31">
        <v>1.1519999999999999</v>
      </c>
    </row>
    <row r="30" spans="2:15" ht="15" x14ac:dyDescent="0.2">
      <c r="L30" s="9">
        <v>28</v>
      </c>
      <c r="M30" s="8">
        <f t="shared" si="0"/>
        <v>1.9964950187572048</v>
      </c>
      <c r="N30" s="22">
        <v>42</v>
      </c>
      <c r="O30" s="31">
        <v>1.1519999999999999</v>
      </c>
    </row>
    <row r="31" spans="2:15" ht="15" x14ac:dyDescent="0.2">
      <c r="L31" s="9">
        <v>29</v>
      </c>
      <c r="M31" s="8">
        <f t="shared" si="0"/>
        <v>2.0464073942261352</v>
      </c>
      <c r="N31" s="22">
        <v>43</v>
      </c>
      <c r="O31" s="31">
        <v>1.1519999999999999</v>
      </c>
    </row>
    <row r="32" spans="2:15" ht="15" x14ac:dyDescent="0.2">
      <c r="L32" s="9">
        <v>30</v>
      </c>
      <c r="M32" s="8">
        <f t="shared" si="0"/>
        <v>2.097567579081788</v>
      </c>
      <c r="N32" s="22">
        <v>44</v>
      </c>
      <c r="O32" s="31">
        <v>1.1519999999999999</v>
      </c>
    </row>
    <row r="33" spans="12:15" ht="15" x14ac:dyDescent="0.2">
      <c r="L33" s="9">
        <v>31</v>
      </c>
      <c r="M33" s="8">
        <f t="shared" si="0"/>
        <v>2.1500067685588333</v>
      </c>
      <c r="N33" s="22">
        <v>45</v>
      </c>
      <c r="O33" s="31">
        <v>0.93100000000000005</v>
      </c>
    </row>
    <row r="34" spans="12:15" ht="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0.93100000000000005</v>
      </c>
    </row>
    <row r="35" spans="12:15" ht="15" x14ac:dyDescent="0.2">
      <c r="L35" s="9">
        <v>33</v>
      </c>
      <c r="M35" s="8">
        <f t="shared" si="1"/>
        <v>2.2588508612171236</v>
      </c>
      <c r="N35" s="22">
        <v>47</v>
      </c>
      <c r="O35" s="31">
        <v>0.93100000000000005</v>
      </c>
    </row>
    <row r="36" spans="12:15" ht="15" x14ac:dyDescent="0.2">
      <c r="L36" s="9">
        <v>34</v>
      </c>
      <c r="M36" s="8">
        <f t="shared" si="1"/>
        <v>2.3153221327475517</v>
      </c>
      <c r="N36" s="22">
        <v>48</v>
      </c>
      <c r="O36" s="31">
        <v>0.93100000000000005</v>
      </c>
    </row>
    <row r="37" spans="12:15" ht="15" x14ac:dyDescent="0.2">
      <c r="L37" s="9">
        <v>35</v>
      </c>
      <c r="M37" s="8">
        <f t="shared" si="1"/>
        <v>2.3732051860662402</v>
      </c>
      <c r="N37" s="22">
        <v>49</v>
      </c>
      <c r="O37" s="31">
        <v>0.93100000000000005</v>
      </c>
    </row>
    <row r="38" spans="12:15" ht="15" x14ac:dyDescent="0.2">
      <c r="L38" s="9">
        <v>36</v>
      </c>
      <c r="M38" s="8">
        <f t="shared" si="1"/>
        <v>2.4325353157178964</v>
      </c>
      <c r="N38" s="22">
        <v>50</v>
      </c>
      <c r="O38" s="31">
        <v>0.622</v>
      </c>
    </row>
    <row r="39" spans="12:15" ht="15" x14ac:dyDescent="0.2">
      <c r="L39" s="9">
        <v>37</v>
      </c>
      <c r="M39" s="8">
        <f t="shared" si="1"/>
        <v>2.4933486986108435</v>
      </c>
      <c r="N39" s="22">
        <v>51</v>
      </c>
      <c r="O39" s="31">
        <v>0.622</v>
      </c>
    </row>
    <row r="40" spans="12:15" ht="15" x14ac:dyDescent="0.2">
      <c r="L40" s="9">
        <v>38</v>
      </c>
      <c r="M40" s="8">
        <f t="shared" si="1"/>
        <v>2.555682416076114</v>
      </c>
      <c r="N40" s="22">
        <v>52</v>
      </c>
      <c r="O40" s="31">
        <v>0.622</v>
      </c>
    </row>
    <row r="41" spans="12:15" ht="15" x14ac:dyDescent="0.2">
      <c r="L41" s="9">
        <v>39</v>
      </c>
      <c r="M41" s="8">
        <f t="shared" si="1"/>
        <v>2.6195744764780171</v>
      </c>
      <c r="N41" s="22">
        <v>53</v>
      </c>
      <c r="O41" s="31">
        <v>0.622</v>
      </c>
    </row>
    <row r="42" spans="12:15" ht="15" x14ac:dyDescent="0.2">
      <c r="L42" s="9">
        <v>40</v>
      </c>
      <c r="M42" s="8">
        <f t="shared" si="1"/>
        <v>2.6850638383899672</v>
      </c>
      <c r="N42" s="22">
        <v>54</v>
      </c>
      <c r="O42" s="31">
        <v>0.622</v>
      </c>
    </row>
    <row r="43" spans="12:15" ht="15" x14ac:dyDescent="0.2">
      <c r="L43" s="9">
        <v>41</v>
      </c>
      <c r="M43" s="8">
        <f t="shared" si="1"/>
        <v>2.7521904343497163</v>
      </c>
      <c r="N43" s="22">
        <v>55</v>
      </c>
      <c r="O43" s="31">
        <v>0.34499999999999997</v>
      </c>
    </row>
    <row r="44" spans="12:15" ht="15" x14ac:dyDescent="0.2">
      <c r="L44" s="9">
        <v>42</v>
      </c>
      <c r="M44" s="8">
        <f t="shared" si="1"/>
        <v>2.8209951952084591</v>
      </c>
      <c r="N44" s="22">
        <v>56</v>
      </c>
      <c r="O44" s="31">
        <v>0.34499999999999997</v>
      </c>
    </row>
    <row r="45" spans="12:15" ht="15" x14ac:dyDescent="0.2">
      <c r="L45" s="9">
        <v>43</v>
      </c>
      <c r="M45" s="8">
        <f t="shared" si="1"/>
        <v>2.8915200750886707</v>
      </c>
      <c r="N45" s="22">
        <v>57</v>
      </c>
      <c r="O45" s="31">
        <v>0.34499999999999997</v>
      </c>
    </row>
    <row r="46" spans="12:15" ht="15" x14ac:dyDescent="0.2">
      <c r="L46" s="9">
        <v>44</v>
      </c>
      <c r="M46" s="8">
        <f t="shared" si="1"/>
        <v>2.9638080769658868</v>
      </c>
      <c r="N46" s="22">
        <v>58</v>
      </c>
      <c r="O46" s="31">
        <v>0.34499999999999997</v>
      </c>
    </row>
    <row r="47" spans="12:15" ht="15" x14ac:dyDescent="0.2">
      <c r="L47" s="9">
        <v>45</v>
      </c>
      <c r="M47" s="8">
        <f t="shared" si="1"/>
        <v>3.0379032788900342</v>
      </c>
      <c r="N47" s="22">
        <v>59</v>
      </c>
      <c r="O47" s="31">
        <v>0.34499999999999997</v>
      </c>
    </row>
    <row r="48" spans="12:15" ht="15" x14ac:dyDescent="0.2">
      <c r="L48" s="9">
        <v>46</v>
      </c>
      <c r="M48" s="8">
        <f t="shared" si="1"/>
        <v>3.1138508608622844</v>
      </c>
      <c r="N48" s="22">
        <v>60</v>
      </c>
      <c r="O48" s="31">
        <v>0.182</v>
      </c>
    </row>
    <row r="49" spans="12:15" ht="15" x14ac:dyDescent="0.2">
      <c r="L49" s="9">
        <v>47</v>
      </c>
      <c r="M49" s="8">
        <f t="shared" si="1"/>
        <v>3.1916971323838421</v>
      </c>
      <c r="N49" s="22">
        <v>61</v>
      </c>
      <c r="O49" s="31">
        <v>0.182</v>
      </c>
    </row>
    <row r="50" spans="12:15" ht="15" x14ac:dyDescent="0.2">
      <c r="L50" s="9">
        <v>48</v>
      </c>
      <c r="M50" s="8">
        <f t="shared" si="1"/>
        <v>3.2714895606934378</v>
      </c>
      <c r="N50" s="22">
        <v>62</v>
      </c>
      <c r="O50" s="31">
        <v>0.182</v>
      </c>
    </row>
    <row r="51" spans="12:15" ht="15" x14ac:dyDescent="0.2">
      <c r="L51" s="9">
        <v>49</v>
      </c>
      <c r="M51" s="8">
        <f t="shared" si="1"/>
        <v>3.3532767997107733</v>
      </c>
      <c r="N51" s="22">
        <v>63</v>
      </c>
      <c r="O51" s="31">
        <v>0.182</v>
      </c>
    </row>
    <row r="52" spans="12:15" ht="15" x14ac:dyDescent="0.2">
      <c r="L52" s="9">
        <v>50</v>
      </c>
      <c r="M52" s="8">
        <f t="shared" si="1"/>
        <v>3.4371087197035428</v>
      </c>
      <c r="N52" s="22">
        <v>64</v>
      </c>
      <c r="O52" s="31">
        <v>0.182</v>
      </c>
    </row>
    <row r="53" spans="12:15" ht="15" x14ac:dyDescent="0.2">
      <c r="L53" s="9">
        <v>51</v>
      </c>
      <c r="M53" s="8">
        <f t="shared" si="1"/>
        <v>3.5230364376961316</v>
      </c>
      <c r="N53" s="22">
        <v>65</v>
      </c>
      <c r="O53" s="31">
        <v>5.5E-2</v>
      </c>
    </row>
    <row r="54" spans="12:15" ht="15" x14ac:dyDescent="0.2">
      <c r="N54" s="22">
        <v>66</v>
      </c>
      <c r="O54" s="31">
        <v>5.5E-2</v>
      </c>
    </row>
    <row r="55" spans="12:15" ht="15" x14ac:dyDescent="0.2">
      <c r="N55" s="22">
        <v>67</v>
      </c>
      <c r="O55" s="31">
        <v>5.5E-2</v>
      </c>
    </row>
    <row r="56" spans="12:15" ht="15" x14ac:dyDescent="0.2">
      <c r="N56" s="22">
        <v>68</v>
      </c>
      <c r="O56" s="31">
        <v>5.5E-2</v>
      </c>
    </row>
    <row r="57" spans="12:15" ht="15" x14ac:dyDescent="0.2">
      <c r="N57" s="22">
        <v>69</v>
      </c>
      <c r="O57" s="31">
        <v>5.5E-2</v>
      </c>
    </row>
    <row r="58" spans="12:15" ht="15" x14ac:dyDescent="0.2">
      <c r="N58" s="22">
        <v>70</v>
      </c>
      <c r="O58" s="31">
        <v>5.5E-2</v>
      </c>
    </row>
    <row r="59" spans="12:15" ht="15" x14ac:dyDescent="0.2">
      <c r="N59" s="22">
        <v>71</v>
      </c>
      <c r="O59" s="31">
        <v>5.5E-2</v>
      </c>
    </row>
    <row r="60" spans="12:15" ht="15" x14ac:dyDescent="0.2">
      <c r="N60" s="22">
        <v>72</v>
      </c>
      <c r="O60" s="31">
        <v>5.5E-2</v>
      </c>
    </row>
    <row r="61" spans="12:15" ht="15" x14ac:dyDescent="0.2">
      <c r="N61" s="22">
        <v>73</v>
      </c>
      <c r="O61" s="31">
        <v>5.5E-2</v>
      </c>
    </row>
    <row r="62" spans="12:15" ht="15" x14ac:dyDescent="0.2">
      <c r="N62" s="22">
        <v>74</v>
      </c>
      <c r="O62" s="31">
        <v>5.5E-2</v>
      </c>
    </row>
    <row r="63" spans="12:15" ht="15" x14ac:dyDescent="0.2">
      <c r="N63" s="22">
        <v>75</v>
      </c>
      <c r="O63" s="31">
        <v>5.5E-2</v>
      </c>
    </row>
    <row r="64" spans="12:15" ht="15" x14ac:dyDescent="0.2">
      <c r="N64" s="22">
        <v>76</v>
      </c>
      <c r="O64" s="31">
        <v>5.5E-2</v>
      </c>
    </row>
    <row r="65" spans="14:15" ht="15" x14ac:dyDescent="0.2">
      <c r="N65" s="22">
        <v>77</v>
      </c>
      <c r="O65" s="31">
        <v>5.5E-2</v>
      </c>
    </row>
    <row r="66" spans="14:15" ht="15" x14ac:dyDescent="0.2">
      <c r="N66" s="22">
        <v>78</v>
      </c>
      <c r="O66" s="31">
        <v>5.5E-2</v>
      </c>
    </row>
    <row r="67" spans="14:15" ht="15" x14ac:dyDescent="0.2">
      <c r="N67" s="22">
        <v>79</v>
      </c>
      <c r="O67" s="31">
        <v>5.5E-2</v>
      </c>
    </row>
    <row r="68" spans="14:15" ht="15" x14ac:dyDescent="0.2">
      <c r="N68" s="22">
        <v>80</v>
      </c>
      <c r="O68" s="31">
        <v>5.5E-2</v>
      </c>
    </row>
    <row r="69" spans="14:15" ht="15" x14ac:dyDescent="0.2">
      <c r="N69" s="22">
        <v>81</v>
      </c>
      <c r="O69" s="31">
        <v>5.5E-2</v>
      </c>
    </row>
    <row r="70" spans="14:15" ht="15" x14ac:dyDescent="0.2">
      <c r="N70" s="22">
        <v>82</v>
      </c>
      <c r="O70" s="31">
        <v>5.5E-2</v>
      </c>
    </row>
    <row r="71" spans="14:15" ht="15" x14ac:dyDescent="0.2">
      <c r="N71" s="22">
        <v>83</v>
      </c>
      <c r="O71" s="31">
        <v>5.5E-2</v>
      </c>
    </row>
    <row r="72" spans="14:15" ht="15" x14ac:dyDescent="0.2">
      <c r="N72" s="22">
        <v>84</v>
      </c>
      <c r="O72" s="31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71217</v>
      </c>
      <c r="D2" s="7">
        <f>Meta!C9</f>
        <v>32213</v>
      </c>
      <c r="E2" s="1">
        <f>Meta!D9</f>
        <v>5.7000000000000002E-2</v>
      </c>
      <c r="F2" s="1">
        <f>Meta!F9</f>
        <v>0.68100000000000005</v>
      </c>
      <c r="G2" s="1">
        <f>Meta!I9</f>
        <v>1.8114695812355892</v>
      </c>
      <c r="H2" s="1">
        <f>Meta!E9</f>
        <v>0.61399999999999999</v>
      </c>
      <c r="I2" s="13"/>
      <c r="J2" s="1">
        <f>Meta!X8</f>
        <v>0.66800000000000004</v>
      </c>
      <c r="K2" s="1">
        <f>Meta!D8</f>
        <v>5.8999999999999997E-2</v>
      </c>
      <c r="L2" s="29"/>
      <c r="N2" s="22">
        <f>Meta!T9</f>
        <v>79881</v>
      </c>
      <c r="O2" s="22">
        <f>Meta!U9</f>
        <v>36083</v>
      </c>
      <c r="P2" s="1">
        <f>Meta!V9</f>
        <v>0.06</v>
      </c>
      <c r="Q2" s="1">
        <f>Meta!X9</f>
        <v>0.67100000000000004</v>
      </c>
      <c r="R2" s="22">
        <f>Meta!W9</f>
        <v>2516</v>
      </c>
      <c r="T2" s="12">
        <f>IRR(S5:S69)+1</f>
        <v>1.0404705844421074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3696.4173512281859</v>
      </c>
      <c r="D11" s="5">
        <f t="shared" ref="D11:D36" si="0">IF(A11&lt;startage,1,0)*(C11*(1-initialunempprob))+IF(A11=startage,1,0)*(C11*(1-unempprob))+IF(A11&gt;startage,1,0)*(C11*(1-unempprob)+unempprob*300*52)</f>
        <v>3478.3287275057232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266.09214765418784</v>
      </c>
      <c r="G11" s="5">
        <f t="shared" ref="G11:G56" si="3">D11-F11</f>
        <v>3212.2365798515352</v>
      </c>
      <c r="H11" s="22">
        <f>0.1*Grade14!H11</f>
        <v>1681.3816271551741</v>
      </c>
      <c r="I11" s="5">
        <f t="shared" ref="I11:I36" si="4">G11+IF(A11&lt;startage,1,0)*(H11*(1-initialunempprob))+IF(A11&gt;=startage,1,0)*(H11*(1-unempprob))</f>
        <v>4794.4166910045542</v>
      </c>
      <c r="J11" s="26">
        <f t="shared" ref="J11:J56" si="5">(F11-(IF(A11&gt;startage,1,0)*(unempprob*300*52)))/(IF(A11&lt;startage,1,0)*((C11+H11)*(1-initialunempprob))+IF(A11&gt;=startage,1,0)*((C11+H11)*(1-unempprob)))</f>
        <v>5.2582093251459273E-2</v>
      </c>
      <c r="L11" s="22">
        <f>0.1*Grade14!L11</f>
        <v>5449.8980762061037</v>
      </c>
      <c r="M11" s="5">
        <f>scrimecost*Meta!O8</f>
        <v>8488.9840000000004</v>
      </c>
      <c r="N11" s="5">
        <f>L11-Grade14!L11</f>
        <v>-49049.082685854934</v>
      </c>
      <c r="O11" s="5"/>
      <c r="P11" s="22"/>
      <c r="Q11" s="22">
        <f>0.05*feel*Grade14!G11</f>
        <v>367.17161571651462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-57695.254301571447</v>
      </c>
      <c r="T11" s="22">
        <f t="shared" ref="T11:T42" si="7">S11/sreturn^(A11-startage+1)</f>
        <v>-57695.254301571447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39314.48848918757</v>
      </c>
      <c r="D12" s="5">
        <f t="shared" si="0"/>
        <v>37073.562645303879</v>
      </c>
      <c r="E12" s="5">
        <f t="shared" si="1"/>
        <v>27573.562645303879</v>
      </c>
      <c r="F12" s="5">
        <f t="shared" si="2"/>
        <v>9304.5182036917158</v>
      </c>
      <c r="G12" s="5">
        <f t="shared" si="3"/>
        <v>27769.044441612161</v>
      </c>
      <c r="H12" s="22">
        <f t="shared" ref="H12:H36" si="10">benefits*B12/expnorm</f>
        <v>17782.79929935548</v>
      </c>
      <c r="I12" s="5">
        <f t="shared" si="4"/>
        <v>44538.224180904377</v>
      </c>
      <c r="J12" s="26">
        <f t="shared" si="5"/>
        <v>0.17280914365821107</v>
      </c>
      <c r="L12" s="22">
        <f t="shared" ref="L12:L36" si="11">(sincome+sbenefits)*(1-sunemp)*B12/expnorm</f>
        <v>60175.539865067862</v>
      </c>
      <c r="M12" s="5">
        <f>scrimecost*Meta!O9</f>
        <v>7709.0240000000003</v>
      </c>
      <c r="N12" s="5">
        <f>L12-Grade14!L12</f>
        <v>4314.0845839553076</v>
      </c>
      <c r="O12" s="5">
        <f>Grade14!M12-M12</f>
        <v>61.279999999999745</v>
      </c>
      <c r="P12" s="22">
        <f t="shared" ref="P12:P56" si="12">(spart-initialspart)*(L12*J12+nptrans)</f>
        <v>50.858650539758806</v>
      </c>
      <c r="Q12" s="22"/>
      <c r="R12" s="22"/>
      <c r="S12" s="22">
        <f t="shared" si="6"/>
        <v>1846.2300955134949</v>
      </c>
      <c r="T12" s="22">
        <f t="shared" si="7"/>
        <v>1774.4183479280482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40297.35070141725</v>
      </c>
      <c r="D13" s="5">
        <f t="shared" si="0"/>
        <v>38889.601711436459</v>
      </c>
      <c r="E13" s="5">
        <f t="shared" si="1"/>
        <v>29389.601711436459</v>
      </c>
      <c r="F13" s="5">
        <f t="shared" si="2"/>
        <v>9897.4549587840047</v>
      </c>
      <c r="G13" s="5">
        <f t="shared" si="3"/>
        <v>28992.146752652454</v>
      </c>
      <c r="H13" s="22">
        <f t="shared" si="10"/>
        <v>18227.369281839365</v>
      </c>
      <c r="I13" s="5">
        <f t="shared" si="4"/>
        <v>46180.555985426974</v>
      </c>
      <c r="J13" s="26">
        <f t="shared" si="5"/>
        <v>0.1632261105949579</v>
      </c>
      <c r="L13" s="22">
        <f t="shared" si="11"/>
        <v>61679.928361694561</v>
      </c>
      <c r="M13" s="5">
        <f>scrimecost*Meta!O10</f>
        <v>7064.9279999999999</v>
      </c>
      <c r="N13" s="5">
        <f>L13-Grade14!L13</f>
        <v>4421.9366985541928</v>
      </c>
      <c r="O13" s="5">
        <f>Grade14!M13-M13</f>
        <v>56.159999999999854</v>
      </c>
      <c r="P13" s="22">
        <f t="shared" si="12"/>
        <v>49.865324424765163</v>
      </c>
      <c r="Q13" s="22"/>
      <c r="R13" s="22"/>
      <c r="S13" s="22">
        <f t="shared" si="6"/>
        <v>1886.9109373809422</v>
      </c>
      <c r="T13" s="22">
        <f t="shared" si="7"/>
        <v>1742.9775311872156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41304.78446895269</v>
      </c>
      <c r="D14" s="5">
        <f t="shared" si="0"/>
        <v>39839.61175422238</v>
      </c>
      <c r="E14" s="5">
        <f t="shared" si="1"/>
        <v>30339.61175422238</v>
      </c>
      <c r="F14" s="5">
        <f t="shared" si="2"/>
        <v>10207.633237753607</v>
      </c>
      <c r="G14" s="5">
        <f t="shared" si="3"/>
        <v>29631.978516468771</v>
      </c>
      <c r="H14" s="22">
        <f t="shared" si="10"/>
        <v>18683.053513885348</v>
      </c>
      <c r="I14" s="5">
        <f t="shared" si="4"/>
        <v>47250.097980062652</v>
      </c>
      <c r="J14" s="26">
        <f t="shared" si="5"/>
        <v>0.16472821615030309</v>
      </c>
      <c r="L14" s="22">
        <f t="shared" si="11"/>
        <v>63221.92657073692</v>
      </c>
      <c r="M14" s="5">
        <f>scrimecost*Meta!O11</f>
        <v>6601.9840000000004</v>
      </c>
      <c r="N14" s="5">
        <f>L14-Grade14!L14</f>
        <v>4532.4851160180406</v>
      </c>
      <c r="O14" s="5">
        <f>Grade14!M14-M14</f>
        <v>52.479999999999563</v>
      </c>
      <c r="P14" s="22">
        <f t="shared" si="12"/>
        <v>50.905305556748871</v>
      </c>
      <c r="Q14" s="22"/>
      <c r="R14" s="22"/>
      <c r="S14" s="22">
        <f t="shared" si="6"/>
        <v>1930.8352505005801</v>
      </c>
      <c r="T14" s="22">
        <f t="shared" si="7"/>
        <v>1714.1775347599241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42337.404080676504</v>
      </c>
      <c r="D15" s="5">
        <f t="shared" si="0"/>
        <v>40813.372048077938</v>
      </c>
      <c r="E15" s="5">
        <f t="shared" si="1"/>
        <v>31313.372048077938</v>
      </c>
      <c r="F15" s="5">
        <f t="shared" si="2"/>
        <v>10525.565973697447</v>
      </c>
      <c r="G15" s="5">
        <f t="shared" si="3"/>
        <v>30287.806074380489</v>
      </c>
      <c r="H15" s="22">
        <f t="shared" si="10"/>
        <v>19150.129851732483</v>
      </c>
      <c r="I15" s="5">
        <f t="shared" si="4"/>
        <v>48346.378524564221</v>
      </c>
      <c r="J15" s="26">
        <f t="shared" si="5"/>
        <v>0.16619368498478621</v>
      </c>
      <c r="L15" s="22">
        <f t="shared" si="11"/>
        <v>64802.474735005344</v>
      </c>
      <c r="M15" s="5">
        <f>scrimecost*Meta!O12</f>
        <v>6307.6120000000001</v>
      </c>
      <c r="N15" s="5">
        <f>L15-Grade14!L15</f>
        <v>4645.7972439185032</v>
      </c>
      <c r="O15" s="5">
        <f>Grade14!M15-M15</f>
        <v>50.140000000000327</v>
      </c>
      <c r="P15" s="22">
        <f t="shared" si="12"/>
        <v>51.97128621703218</v>
      </c>
      <c r="Q15" s="22"/>
      <c r="R15" s="22"/>
      <c r="S15" s="22">
        <f t="shared" si="6"/>
        <v>1976.736919448218</v>
      </c>
      <c r="T15" s="22">
        <f t="shared" si="7"/>
        <v>1686.6681622376234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43395.839182693409</v>
      </c>
      <c r="D16" s="5">
        <f t="shared" si="0"/>
        <v>41811.476349279881</v>
      </c>
      <c r="E16" s="5">
        <f t="shared" si="1"/>
        <v>32311.476349279881</v>
      </c>
      <c r="F16" s="5">
        <f t="shared" si="2"/>
        <v>10851.447028039882</v>
      </c>
      <c r="G16" s="5">
        <f t="shared" si="3"/>
        <v>30960.029321239999</v>
      </c>
      <c r="H16" s="22">
        <f t="shared" si="10"/>
        <v>19628.883098025792</v>
      </c>
      <c r="I16" s="5">
        <f t="shared" si="4"/>
        <v>49470.066082678321</v>
      </c>
      <c r="J16" s="26">
        <f t="shared" si="5"/>
        <v>0.16762341067696487</v>
      </c>
      <c r="L16" s="22">
        <f t="shared" si="11"/>
        <v>66422.53660338046</v>
      </c>
      <c r="M16" s="5">
        <f>scrimecost*Meta!O13</f>
        <v>5296.18</v>
      </c>
      <c r="N16" s="5">
        <f>L16-Grade14!L16</f>
        <v>4761.9421750164474</v>
      </c>
      <c r="O16" s="5">
        <f>Grade14!M16-M16</f>
        <v>42.099999999999454</v>
      </c>
      <c r="P16" s="22">
        <f t="shared" si="12"/>
        <v>53.063916393822574</v>
      </c>
      <c r="Q16" s="22"/>
      <c r="R16" s="22"/>
      <c r="S16" s="22">
        <f t="shared" si="6"/>
        <v>2020.3222491195331</v>
      </c>
      <c r="T16" s="22">
        <f t="shared" si="7"/>
        <v>1656.8058279552051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44480.735162260738</v>
      </c>
      <c r="D17" s="5">
        <f t="shared" si="0"/>
        <v>42834.53325801187</v>
      </c>
      <c r="E17" s="5">
        <f t="shared" si="1"/>
        <v>33334.53325801187</v>
      </c>
      <c r="F17" s="5">
        <f t="shared" si="2"/>
        <v>11185.475108740875</v>
      </c>
      <c r="G17" s="5">
        <f t="shared" si="3"/>
        <v>31649.058149270997</v>
      </c>
      <c r="H17" s="22">
        <f t="shared" si="10"/>
        <v>20119.605175476434</v>
      </c>
      <c r="I17" s="5">
        <f t="shared" si="4"/>
        <v>50621.845829745274</v>
      </c>
      <c r="J17" s="26">
        <f t="shared" si="5"/>
        <v>0.16901826501079767</v>
      </c>
      <c r="L17" s="22">
        <f t="shared" si="11"/>
        <v>68083.100018464975</v>
      </c>
      <c r="M17" s="5">
        <f>scrimecost*Meta!O14</f>
        <v>5296.18</v>
      </c>
      <c r="N17" s="5">
        <f>L17-Grade14!L17</f>
        <v>4880.9907293918659</v>
      </c>
      <c r="O17" s="5">
        <f>Grade14!M17-M17</f>
        <v>42.099999999999454</v>
      </c>
      <c r="P17" s="22">
        <f t="shared" si="12"/>
        <v>54.183862325032727</v>
      </c>
      <c r="Q17" s="22"/>
      <c r="R17" s="22"/>
      <c r="S17" s="22">
        <f t="shared" si="6"/>
        <v>2070.0571860326422</v>
      </c>
      <c r="T17" s="22">
        <f t="shared" si="7"/>
        <v>1631.5617058468911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45592.753541317259</v>
      </c>
      <c r="D18" s="5">
        <f t="shared" si="0"/>
        <v>43883.166589462169</v>
      </c>
      <c r="E18" s="5">
        <f t="shared" si="1"/>
        <v>34383.166589462169</v>
      </c>
      <c r="F18" s="5">
        <f t="shared" si="2"/>
        <v>11527.853891459399</v>
      </c>
      <c r="G18" s="5">
        <f t="shared" si="3"/>
        <v>32355.31269800277</v>
      </c>
      <c r="H18" s="22">
        <f t="shared" si="10"/>
        <v>20622.595304863346</v>
      </c>
      <c r="I18" s="5">
        <f t="shared" si="4"/>
        <v>51802.420070488908</v>
      </c>
      <c r="J18" s="26">
        <f t="shared" si="5"/>
        <v>0.17037909850721999</v>
      </c>
      <c r="L18" s="22">
        <f t="shared" si="11"/>
        <v>69785.17751892659</v>
      </c>
      <c r="M18" s="5">
        <f>scrimecost*Meta!O15</f>
        <v>5296.18</v>
      </c>
      <c r="N18" s="5">
        <f>L18-Grade14!L18</f>
        <v>5003.0154976266567</v>
      </c>
      <c r="O18" s="5">
        <f>Grade14!M18-M18</f>
        <v>42.099999999999454</v>
      </c>
      <c r="P18" s="22">
        <f t="shared" si="12"/>
        <v>55.331806904523134</v>
      </c>
      <c r="Q18" s="22"/>
      <c r="R18" s="22"/>
      <c r="S18" s="22">
        <f t="shared" si="6"/>
        <v>2121.0354963685736</v>
      </c>
      <c r="T18" s="22">
        <f t="shared" si="7"/>
        <v>1606.7166359836685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46732.572379850193</v>
      </c>
      <c r="D19" s="5">
        <f t="shared" si="0"/>
        <v>44958.015754198728</v>
      </c>
      <c r="E19" s="5">
        <f t="shared" si="1"/>
        <v>35458.015754198728</v>
      </c>
      <c r="F19" s="5">
        <f t="shared" si="2"/>
        <v>11974.593719165758</v>
      </c>
      <c r="G19" s="5">
        <f t="shared" si="3"/>
        <v>32983.422035032971</v>
      </c>
      <c r="H19" s="22">
        <f t="shared" si="10"/>
        <v>21138.160187484929</v>
      </c>
      <c r="I19" s="5">
        <f t="shared" si="4"/>
        <v>52916.707091831253</v>
      </c>
      <c r="J19" s="26">
        <f t="shared" si="5"/>
        <v>0.17320359142431516</v>
      </c>
      <c r="L19" s="22">
        <f t="shared" si="11"/>
        <v>71529.80695689976</v>
      </c>
      <c r="M19" s="5">
        <f>scrimecost*Meta!O16</f>
        <v>5296.18</v>
      </c>
      <c r="N19" s="5">
        <f>L19-Grade14!L19</f>
        <v>5128.0908850673295</v>
      </c>
      <c r="O19" s="5">
        <f>Grade14!M19-M19</f>
        <v>42.099999999999454</v>
      </c>
      <c r="P19" s="22">
        <f t="shared" si="12"/>
        <v>56.829658376469055</v>
      </c>
      <c r="Q19" s="22"/>
      <c r="R19" s="22"/>
      <c r="S19" s="22">
        <f t="shared" si="6"/>
        <v>2173.4854863455812</v>
      </c>
      <c r="T19" s="22">
        <f t="shared" si="7"/>
        <v>1582.4073505215267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47900.886689346444</v>
      </c>
      <c r="D20" s="5">
        <f t="shared" si="0"/>
        <v>46059.736148053693</v>
      </c>
      <c r="E20" s="5">
        <f t="shared" si="1"/>
        <v>36559.736148053693</v>
      </c>
      <c r="F20" s="5">
        <f t="shared" si="2"/>
        <v>12444.477467144899</v>
      </c>
      <c r="G20" s="5">
        <f t="shared" si="3"/>
        <v>33615.258680908795</v>
      </c>
      <c r="H20" s="22">
        <f t="shared" si="10"/>
        <v>21666.614192172048</v>
      </c>
      <c r="I20" s="5">
        <f t="shared" si="4"/>
        <v>54046.87586412704</v>
      </c>
      <c r="J20" s="26">
        <f t="shared" si="5"/>
        <v>0.17614174048211623</v>
      </c>
      <c r="L20" s="22">
        <f t="shared" si="11"/>
        <v>73318.052130822252</v>
      </c>
      <c r="M20" s="5">
        <f>scrimecost*Meta!O17</f>
        <v>5296.18</v>
      </c>
      <c r="N20" s="5">
        <f>L20-Grade14!L20</f>
        <v>5256.293157194028</v>
      </c>
      <c r="O20" s="5">
        <f>Grade14!M20-M20</f>
        <v>42.099999999999454</v>
      </c>
      <c r="P20" s="22">
        <f t="shared" si="12"/>
        <v>58.405107933244736</v>
      </c>
      <c r="Q20" s="22"/>
      <c r="R20" s="22"/>
      <c r="S20" s="22">
        <f t="shared" si="6"/>
        <v>2227.2713792760082</v>
      </c>
      <c r="T20" s="22">
        <f t="shared" si="7"/>
        <v>1558.4930750143603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49098.408856580092</v>
      </c>
      <c r="D21" s="5">
        <f t="shared" si="0"/>
        <v>47188.99955175502</v>
      </c>
      <c r="E21" s="5">
        <f t="shared" si="1"/>
        <v>37688.99955175502</v>
      </c>
      <c r="F21" s="5">
        <f t="shared" si="2"/>
        <v>12926.108308823517</v>
      </c>
      <c r="G21" s="5">
        <f t="shared" si="3"/>
        <v>34262.891242931502</v>
      </c>
      <c r="H21" s="22">
        <f t="shared" si="10"/>
        <v>22208.279546976348</v>
      </c>
      <c r="I21" s="5">
        <f t="shared" si="4"/>
        <v>55205.298855730201</v>
      </c>
      <c r="J21" s="26">
        <f t="shared" si="5"/>
        <v>0.17900822736777583</v>
      </c>
      <c r="L21" s="22">
        <f t="shared" si="11"/>
        <v>75151.003434092796</v>
      </c>
      <c r="M21" s="5">
        <f>scrimecost*Meta!O18</f>
        <v>4269.652</v>
      </c>
      <c r="N21" s="5">
        <f>L21-Grade14!L21</f>
        <v>5387.7004861238674</v>
      </c>
      <c r="O21" s="5">
        <f>Grade14!M21-M21</f>
        <v>33.940000000000509</v>
      </c>
      <c r="P21" s="22">
        <f t="shared" si="12"/>
        <v>60.019943728939808</v>
      </c>
      <c r="Q21" s="22"/>
      <c r="R21" s="22"/>
      <c r="S21" s="22">
        <f t="shared" si="6"/>
        <v>2277.3916795296864</v>
      </c>
      <c r="T21" s="22">
        <f t="shared" si="7"/>
        <v>1531.579918923534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50325.869077994597</v>
      </c>
      <c r="D22" s="5">
        <f t="shared" si="0"/>
        <v>48346.494540548898</v>
      </c>
      <c r="E22" s="5">
        <f t="shared" si="1"/>
        <v>38846.494540548898</v>
      </c>
      <c r="F22" s="5">
        <f t="shared" si="2"/>
        <v>13419.779921544105</v>
      </c>
      <c r="G22" s="5">
        <f t="shared" si="3"/>
        <v>34926.714619004793</v>
      </c>
      <c r="H22" s="22">
        <f t="shared" si="10"/>
        <v>22763.486535650758</v>
      </c>
      <c r="I22" s="5">
        <f t="shared" si="4"/>
        <v>56392.682422123456</v>
      </c>
      <c r="J22" s="26">
        <f t="shared" si="5"/>
        <v>0.18180479993915105</v>
      </c>
      <c r="L22" s="22">
        <f t="shared" si="11"/>
        <v>77029.778519945103</v>
      </c>
      <c r="M22" s="5">
        <f>scrimecost*Meta!O19</f>
        <v>4269.652</v>
      </c>
      <c r="N22" s="5">
        <f>L22-Grade14!L22</f>
        <v>5522.3929982769478</v>
      </c>
      <c r="O22" s="5">
        <f>Grade14!M22-M22</f>
        <v>33.940000000000509</v>
      </c>
      <c r="P22" s="22">
        <f t="shared" si="12"/>
        <v>61.675150419527256</v>
      </c>
      <c r="Q22" s="22"/>
      <c r="R22" s="22"/>
      <c r="S22" s="22">
        <f t="shared" si="6"/>
        <v>2333.9004832897031</v>
      </c>
      <c r="T22" s="22">
        <f t="shared" si="7"/>
        <v>1508.5317710277288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51584.015804944458</v>
      </c>
      <c r="D23" s="5">
        <f t="shared" si="0"/>
        <v>49532.926904062617</v>
      </c>
      <c r="E23" s="5">
        <f t="shared" si="1"/>
        <v>40032.926904062617</v>
      </c>
      <c r="F23" s="5">
        <f t="shared" si="2"/>
        <v>13925.793324582706</v>
      </c>
      <c r="G23" s="5">
        <f t="shared" si="3"/>
        <v>35607.133579479909</v>
      </c>
      <c r="H23" s="22">
        <f t="shared" si="10"/>
        <v>23332.573699042026</v>
      </c>
      <c r="I23" s="5">
        <f t="shared" si="4"/>
        <v>57609.750577676539</v>
      </c>
      <c r="J23" s="26">
        <f t="shared" si="5"/>
        <v>0.18453316342341955</v>
      </c>
      <c r="L23" s="22">
        <f t="shared" si="11"/>
        <v>78955.52298294373</v>
      </c>
      <c r="M23" s="5">
        <f>scrimecost*Meta!O20</f>
        <v>4269.652</v>
      </c>
      <c r="N23" s="5">
        <f>L23-Grade14!L23</f>
        <v>5660.452823233878</v>
      </c>
      <c r="O23" s="5">
        <f>Grade14!M23-M23</f>
        <v>33.940000000000509</v>
      </c>
      <c r="P23" s="22">
        <f t="shared" si="12"/>
        <v>63.371737277379403</v>
      </c>
      <c r="Q23" s="22"/>
      <c r="R23" s="22"/>
      <c r="S23" s="22">
        <f t="shared" si="6"/>
        <v>2391.8220071437299</v>
      </c>
      <c r="T23" s="22">
        <f t="shared" si="7"/>
        <v>1485.8370319694102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52873.616200068063</v>
      </c>
      <c r="D24" s="5">
        <f t="shared" si="0"/>
        <v>50749.020076664179</v>
      </c>
      <c r="E24" s="5">
        <f t="shared" si="1"/>
        <v>41249.020076664179</v>
      </c>
      <c r="F24" s="5">
        <f t="shared" si="2"/>
        <v>14444.457062697273</v>
      </c>
      <c r="G24" s="5">
        <f t="shared" si="3"/>
        <v>36304.563013966908</v>
      </c>
      <c r="H24" s="22">
        <f t="shared" si="10"/>
        <v>23915.888041518072</v>
      </c>
      <c r="I24" s="5">
        <f t="shared" si="4"/>
        <v>58857.24543711845</v>
      </c>
      <c r="J24" s="26">
        <f t="shared" si="5"/>
        <v>0.18719498145685223</v>
      </c>
      <c r="L24" s="22">
        <f t="shared" si="11"/>
        <v>80929.411057517325</v>
      </c>
      <c r="M24" s="5">
        <f>scrimecost*Meta!O21</f>
        <v>4269.652</v>
      </c>
      <c r="N24" s="5">
        <f>L24-Grade14!L24</f>
        <v>5801.9641438147373</v>
      </c>
      <c r="O24" s="5">
        <f>Grade14!M24-M24</f>
        <v>33.940000000000509</v>
      </c>
      <c r="P24" s="22">
        <f t="shared" si="12"/>
        <v>65.110738806677844</v>
      </c>
      <c r="Q24" s="22"/>
      <c r="R24" s="22"/>
      <c r="S24" s="22">
        <f t="shared" si="6"/>
        <v>2451.1915690941096</v>
      </c>
      <c r="T24" s="22">
        <f t="shared" si="7"/>
        <v>1463.4900304001906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54195.456605069769</v>
      </c>
      <c r="D25" s="5">
        <f t="shared" si="0"/>
        <v>51995.515578580787</v>
      </c>
      <c r="E25" s="5">
        <f t="shared" si="1"/>
        <v>42495.515578580787</v>
      </c>
      <c r="F25" s="5">
        <f t="shared" si="2"/>
        <v>14976.087394264705</v>
      </c>
      <c r="G25" s="5">
        <f t="shared" si="3"/>
        <v>37019.428184316086</v>
      </c>
      <c r="H25" s="22">
        <f t="shared" si="10"/>
        <v>24513.785242556023</v>
      </c>
      <c r="I25" s="5">
        <f t="shared" si="4"/>
        <v>60135.92766804641</v>
      </c>
      <c r="J25" s="26">
        <f t="shared" si="5"/>
        <v>0.18979187709922563</v>
      </c>
      <c r="L25" s="22">
        <f t="shared" si="11"/>
        <v>82952.646333955257</v>
      </c>
      <c r="M25" s="5">
        <f>scrimecost*Meta!O22</f>
        <v>4269.652</v>
      </c>
      <c r="N25" s="5">
        <f>L25-Grade14!L25</f>
        <v>5947.0132474101119</v>
      </c>
      <c r="O25" s="5">
        <f>Grade14!M25-M25</f>
        <v>33.940000000000509</v>
      </c>
      <c r="P25" s="22">
        <f t="shared" si="12"/>
        <v>66.893215374208751</v>
      </c>
      <c r="Q25" s="22"/>
      <c r="R25" s="22"/>
      <c r="S25" s="22">
        <f t="shared" si="6"/>
        <v>2512.0453700932462</v>
      </c>
      <c r="T25" s="22">
        <f t="shared" si="7"/>
        <v>1441.4851955011463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55550.343020196509</v>
      </c>
      <c r="D26" s="5">
        <f t="shared" si="0"/>
        <v>53273.173468045301</v>
      </c>
      <c r="E26" s="5">
        <f t="shared" si="1"/>
        <v>43773.173468045301</v>
      </c>
      <c r="F26" s="5">
        <f t="shared" si="2"/>
        <v>15521.008484121321</v>
      </c>
      <c r="G26" s="5">
        <f t="shared" si="3"/>
        <v>37752.164983923984</v>
      </c>
      <c r="H26" s="22">
        <f t="shared" si="10"/>
        <v>25126.629873619924</v>
      </c>
      <c r="I26" s="5">
        <f t="shared" si="4"/>
        <v>61446.576954747572</v>
      </c>
      <c r="J26" s="26">
        <f t="shared" si="5"/>
        <v>0.19232543382349232</v>
      </c>
      <c r="L26" s="22">
        <f t="shared" si="11"/>
        <v>85026.462492304126</v>
      </c>
      <c r="M26" s="5">
        <f>scrimecost*Meta!O23</f>
        <v>3313.5719999999997</v>
      </c>
      <c r="N26" s="5">
        <f>L26-Grade14!L26</f>
        <v>6095.6885785953345</v>
      </c>
      <c r="O26" s="5">
        <f>Grade14!M26-M26</f>
        <v>26.340000000000146</v>
      </c>
      <c r="P26" s="22">
        <f t="shared" si="12"/>
        <v>68.720253855927922</v>
      </c>
      <c r="Q26" s="22"/>
      <c r="R26" s="22"/>
      <c r="S26" s="22">
        <f t="shared" si="6"/>
        <v>2569.7541161173463</v>
      </c>
      <c r="T26" s="22">
        <f t="shared" si="7"/>
        <v>1417.2434915011988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56939.101595701432</v>
      </c>
      <c r="D27" s="5">
        <f t="shared" si="0"/>
        <v>54582.772804746441</v>
      </c>
      <c r="E27" s="5">
        <f t="shared" si="1"/>
        <v>45082.772804746441</v>
      </c>
      <c r="F27" s="5">
        <f t="shared" si="2"/>
        <v>16079.552601224357</v>
      </c>
      <c r="G27" s="5">
        <f t="shared" si="3"/>
        <v>38503.220203522083</v>
      </c>
      <c r="H27" s="22">
        <f t="shared" si="10"/>
        <v>25754.795620460423</v>
      </c>
      <c r="I27" s="5">
        <f t="shared" si="4"/>
        <v>62789.992473616265</v>
      </c>
      <c r="J27" s="26">
        <f t="shared" si="5"/>
        <v>0.19479719648131347</v>
      </c>
      <c r="L27" s="22">
        <f t="shared" si="11"/>
        <v>87152.124054611748</v>
      </c>
      <c r="M27" s="5">
        <f>scrimecost*Meta!O24</f>
        <v>3313.5719999999997</v>
      </c>
      <c r="N27" s="5">
        <f>L27-Grade14!L27</f>
        <v>6248.0807930602459</v>
      </c>
      <c r="O27" s="5">
        <f>Grade14!M27-M27</f>
        <v>26.340000000000146</v>
      </c>
      <c r="P27" s="22">
        <f t="shared" si="12"/>
        <v>70.592968299690099</v>
      </c>
      <c r="Q27" s="22"/>
      <c r="R27" s="22"/>
      <c r="S27" s="22">
        <f t="shared" si="6"/>
        <v>2633.6886407920729</v>
      </c>
      <c r="T27" s="22">
        <f t="shared" si="7"/>
        <v>1396.0067714448055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58362.579135593958</v>
      </c>
      <c r="D28" s="5">
        <f t="shared" si="0"/>
        <v>55925.112124865096</v>
      </c>
      <c r="E28" s="5">
        <f t="shared" si="1"/>
        <v>46425.112124865096</v>
      </c>
      <c r="F28" s="5">
        <f t="shared" si="2"/>
        <v>16652.060321254965</v>
      </c>
      <c r="G28" s="5">
        <f t="shared" si="3"/>
        <v>39273.051803610128</v>
      </c>
      <c r="H28" s="22">
        <f t="shared" si="10"/>
        <v>26398.665510971932</v>
      </c>
      <c r="I28" s="5">
        <f t="shared" si="4"/>
        <v>64166.993380456654</v>
      </c>
      <c r="J28" s="26">
        <f t="shared" si="5"/>
        <v>0.19720867224504146</v>
      </c>
      <c r="L28" s="22">
        <f t="shared" si="11"/>
        <v>89330.927155977028</v>
      </c>
      <c r="M28" s="5">
        <f>scrimecost*Meta!O25</f>
        <v>3313.5719999999997</v>
      </c>
      <c r="N28" s="5">
        <f>L28-Grade14!L28</f>
        <v>6404.2828128867404</v>
      </c>
      <c r="O28" s="5">
        <f>Grade14!M28-M28</f>
        <v>26.340000000000146</v>
      </c>
      <c r="P28" s="22">
        <f t="shared" si="12"/>
        <v>72.512500604546318</v>
      </c>
      <c r="Q28" s="22"/>
      <c r="R28" s="22"/>
      <c r="S28" s="22">
        <f t="shared" si="6"/>
        <v>2699.221528583651</v>
      </c>
      <c r="T28" s="22">
        <f t="shared" si="7"/>
        <v>1375.0921941816209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59821.643613983804</v>
      </c>
      <c r="D29" s="5">
        <f t="shared" si="0"/>
        <v>57301.009927986721</v>
      </c>
      <c r="E29" s="5">
        <f t="shared" si="1"/>
        <v>47801.009927986721</v>
      </c>
      <c r="F29" s="5">
        <f t="shared" si="2"/>
        <v>17238.880734286337</v>
      </c>
      <c r="G29" s="5">
        <f t="shared" si="3"/>
        <v>40062.129193700384</v>
      </c>
      <c r="H29" s="22">
        <f t="shared" si="10"/>
        <v>27058.63214874623</v>
      </c>
      <c r="I29" s="5">
        <f t="shared" si="4"/>
        <v>65578.419309968071</v>
      </c>
      <c r="J29" s="26">
        <f t="shared" si="5"/>
        <v>0.19956133152672728</v>
      </c>
      <c r="L29" s="22">
        <f t="shared" si="11"/>
        <v>91564.200334876441</v>
      </c>
      <c r="M29" s="5">
        <f>scrimecost*Meta!O26</f>
        <v>3313.5719999999997</v>
      </c>
      <c r="N29" s="5">
        <f>L29-Grade14!L29</f>
        <v>6564.3898832088889</v>
      </c>
      <c r="O29" s="5">
        <f>Grade14!M29-M29</f>
        <v>26.340000000000146</v>
      </c>
      <c r="P29" s="22">
        <f t="shared" si="12"/>
        <v>74.480021217023918</v>
      </c>
      <c r="Q29" s="22"/>
      <c r="R29" s="22"/>
      <c r="S29" s="22">
        <f t="shared" si="6"/>
        <v>2766.3927385700163</v>
      </c>
      <c r="T29" s="22">
        <f t="shared" si="7"/>
        <v>1354.4947217609263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61317.184704333398</v>
      </c>
      <c r="D30" s="5">
        <f t="shared" si="0"/>
        <v>58711.30517618639</v>
      </c>
      <c r="E30" s="5">
        <f t="shared" si="1"/>
        <v>49211.30517618639</v>
      </c>
      <c r="F30" s="5">
        <f t="shared" si="2"/>
        <v>17840.371657643496</v>
      </c>
      <c r="G30" s="5">
        <f t="shared" si="3"/>
        <v>40870.933518542894</v>
      </c>
      <c r="H30" s="22">
        <f t="shared" si="10"/>
        <v>27735.097952464886</v>
      </c>
      <c r="I30" s="5">
        <f t="shared" si="4"/>
        <v>67025.130887717285</v>
      </c>
      <c r="J30" s="26">
        <f t="shared" si="5"/>
        <v>0.20185660887471346</v>
      </c>
      <c r="L30" s="22">
        <f t="shared" si="11"/>
        <v>93853.305343248358</v>
      </c>
      <c r="M30" s="5">
        <f>scrimecost*Meta!O27</f>
        <v>3313.5719999999997</v>
      </c>
      <c r="N30" s="5">
        <f>L30-Grade14!L30</f>
        <v>6728.4996302891232</v>
      </c>
      <c r="O30" s="5">
        <f>Grade14!M30-M30</f>
        <v>26.340000000000146</v>
      </c>
      <c r="P30" s="22">
        <f t="shared" si="12"/>
        <v>76.496729844813487</v>
      </c>
      <c r="Q30" s="22"/>
      <c r="R30" s="22"/>
      <c r="S30" s="22">
        <f t="shared" si="6"/>
        <v>2835.2432288060527</v>
      </c>
      <c r="T30" s="22">
        <f t="shared" si="7"/>
        <v>1334.2094007892176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62850.114321941728</v>
      </c>
      <c r="D31" s="5">
        <f t="shared" si="0"/>
        <v>60156.85780559104</v>
      </c>
      <c r="E31" s="5">
        <f t="shared" si="1"/>
        <v>50656.85780559104</v>
      </c>
      <c r="F31" s="5">
        <f t="shared" si="2"/>
        <v>18456.899854084579</v>
      </c>
      <c r="G31" s="5">
        <f t="shared" si="3"/>
        <v>41699.957951506462</v>
      </c>
      <c r="H31" s="22">
        <f t="shared" si="10"/>
        <v>28428.475401276508</v>
      </c>
      <c r="I31" s="5">
        <f t="shared" si="4"/>
        <v>68508.010254910216</v>
      </c>
      <c r="J31" s="26">
        <f t="shared" si="5"/>
        <v>0.20409590384835849</v>
      </c>
      <c r="L31" s="22">
        <f t="shared" si="11"/>
        <v>96199.637976829559</v>
      </c>
      <c r="M31" s="5">
        <f>scrimecost*Meta!O28</f>
        <v>2898.4319999999998</v>
      </c>
      <c r="N31" s="5">
        <f>L31-Grade14!L31</f>
        <v>6896.7121210463665</v>
      </c>
      <c r="O31" s="5">
        <f>Grade14!M31-M31</f>
        <v>23.039999999999964</v>
      </c>
      <c r="P31" s="22">
        <f t="shared" si="12"/>
        <v>78.563856188297777</v>
      </c>
      <c r="Q31" s="22"/>
      <c r="R31" s="22"/>
      <c r="S31" s="22">
        <f t="shared" si="6"/>
        <v>2903.788781297992</v>
      </c>
      <c r="T31" s="22">
        <f t="shared" si="7"/>
        <v>1313.3149584800724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64421.367179990266</v>
      </c>
      <c r="D32" s="5">
        <f t="shared" si="0"/>
        <v>61638.549250730815</v>
      </c>
      <c r="E32" s="5">
        <f t="shared" si="1"/>
        <v>52138.549250730815</v>
      </c>
      <c r="F32" s="5">
        <f t="shared" si="2"/>
        <v>19088.841255436691</v>
      </c>
      <c r="G32" s="5">
        <f t="shared" si="3"/>
        <v>42549.707995294128</v>
      </c>
      <c r="H32" s="22">
        <f t="shared" si="10"/>
        <v>29139.187286308417</v>
      </c>
      <c r="I32" s="5">
        <f t="shared" si="4"/>
        <v>70027.961606282959</v>
      </c>
      <c r="J32" s="26">
        <f t="shared" si="5"/>
        <v>0.20628058187142678</v>
      </c>
      <c r="L32" s="22">
        <f t="shared" si="11"/>
        <v>98604.628926250283</v>
      </c>
      <c r="M32" s="5">
        <f>scrimecost*Meta!O29</f>
        <v>2898.4319999999998</v>
      </c>
      <c r="N32" s="5">
        <f>L32-Grade14!L32</f>
        <v>7069.1299240725202</v>
      </c>
      <c r="O32" s="5">
        <f>Grade14!M32-M32</f>
        <v>23.039999999999964</v>
      </c>
      <c r="P32" s="22">
        <f t="shared" si="12"/>
        <v>80.682660690369161</v>
      </c>
      <c r="Q32" s="22"/>
      <c r="R32" s="22"/>
      <c r="S32" s="22">
        <f t="shared" si="6"/>
        <v>2976.1248276022206</v>
      </c>
      <c r="T32" s="22">
        <f t="shared" si="7"/>
        <v>1293.675055103279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66031.901359490017</v>
      </c>
      <c r="D33" s="5">
        <f t="shared" si="0"/>
        <v>63157.28298199908</v>
      </c>
      <c r="E33" s="5">
        <f t="shared" si="1"/>
        <v>53657.28298199908</v>
      </c>
      <c r="F33" s="5">
        <f t="shared" si="2"/>
        <v>19736.58119182261</v>
      </c>
      <c r="G33" s="5">
        <f t="shared" si="3"/>
        <v>43420.70179017647</v>
      </c>
      <c r="H33" s="22">
        <f t="shared" si="10"/>
        <v>29867.666968466125</v>
      </c>
      <c r="I33" s="5">
        <f t="shared" si="4"/>
        <v>71585.911741440024</v>
      </c>
      <c r="J33" s="26">
        <f t="shared" si="5"/>
        <v>0.20841197506466427</v>
      </c>
      <c r="L33" s="22">
        <f t="shared" si="11"/>
        <v>101069.74464940654</v>
      </c>
      <c r="M33" s="5">
        <f>scrimecost*Meta!O30</f>
        <v>2898.4319999999998</v>
      </c>
      <c r="N33" s="5">
        <f>L33-Grade14!L33</f>
        <v>7245.8581721743249</v>
      </c>
      <c r="O33" s="5">
        <f>Grade14!M33-M33</f>
        <v>23.039999999999964</v>
      </c>
      <c r="P33" s="22">
        <f t="shared" si="12"/>
        <v>82.854435304992379</v>
      </c>
      <c r="Q33" s="22"/>
      <c r="R33" s="22"/>
      <c r="S33" s="22">
        <f t="shared" si="6"/>
        <v>3050.269275064054</v>
      </c>
      <c r="T33" s="22">
        <f t="shared" si="7"/>
        <v>1274.3315477515871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67682.698893477267</v>
      </c>
      <c r="D34" s="5">
        <f t="shared" si="0"/>
        <v>64713.985056549056</v>
      </c>
      <c r="E34" s="5">
        <f t="shared" si="1"/>
        <v>55213.985056549056</v>
      </c>
      <c r="F34" s="5">
        <f t="shared" si="2"/>
        <v>20400.514626618173</v>
      </c>
      <c r="G34" s="5">
        <f t="shared" si="3"/>
        <v>44313.47042993088</v>
      </c>
      <c r="H34" s="22">
        <f t="shared" si="10"/>
        <v>30614.358642677777</v>
      </c>
      <c r="I34" s="5">
        <f t="shared" si="4"/>
        <v>73182.810629976026</v>
      </c>
      <c r="J34" s="26">
        <f t="shared" si="5"/>
        <v>0.21049138305806656</v>
      </c>
      <c r="L34" s="22">
        <f t="shared" si="11"/>
        <v>103596.4882656417</v>
      </c>
      <c r="M34" s="5">
        <f>scrimecost*Meta!O31</f>
        <v>2898.4319999999998</v>
      </c>
      <c r="N34" s="5">
        <f>L34-Grade14!L34</f>
        <v>7427.0046264786797</v>
      </c>
      <c r="O34" s="5">
        <f>Grade14!M34-M34</f>
        <v>23.039999999999964</v>
      </c>
      <c r="P34" s="22">
        <f t="shared" si="12"/>
        <v>85.080504284981131</v>
      </c>
      <c r="Q34" s="22"/>
      <c r="R34" s="22"/>
      <c r="S34" s="22">
        <f t="shared" si="6"/>
        <v>3126.2673337124356</v>
      </c>
      <c r="T34" s="22">
        <f t="shared" si="7"/>
        <v>1255.2798592458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69374.766365814197</v>
      </c>
      <c r="D35" s="5">
        <f t="shared" si="0"/>
        <v>66309.604682962789</v>
      </c>
      <c r="E35" s="5">
        <f t="shared" si="1"/>
        <v>56809.604682962789</v>
      </c>
      <c r="F35" s="5">
        <f t="shared" si="2"/>
        <v>21081.04639728363</v>
      </c>
      <c r="G35" s="5">
        <f t="shared" si="3"/>
        <v>45228.558285679159</v>
      </c>
      <c r="H35" s="22">
        <f t="shared" si="10"/>
        <v>31379.717608744722</v>
      </c>
      <c r="I35" s="5">
        <f t="shared" si="4"/>
        <v>74819.631990725436</v>
      </c>
      <c r="J35" s="26">
        <f t="shared" si="5"/>
        <v>0.21252007378333718</v>
      </c>
      <c r="L35" s="22">
        <f t="shared" si="11"/>
        <v>106186.40047228275</v>
      </c>
      <c r="M35" s="5">
        <f>scrimecost*Meta!O32</f>
        <v>2898.4319999999998</v>
      </c>
      <c r="N35" s="5">
        <f>L35-Grade14!L35</f>
        <v>7612.6797421406518</v>
      </c>
      <c r="O35" s="5">
        <f>Grade14!M35-M35</f>
        <v>23.039999999999964</v>
      </c>
      <c r="P35" s="22">
        <f t="shared" si="12"/>
        <v>87.362224989469638</v>
      </c>
      <c r="Q35" s="22"/>
      <c r="R35" s="22"/>
      <c r="S35" s="22">
        <f t="shared" si="6"/>
        <v>3204.16534382703</v>
      </c>
      <c r="T35" s="22">
        <f t="shared" si="7"/>
        <v>1236.5154870809379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71109.135524959551</v>
      </c>
      <c r="D36" s="5">
        <f t="shared" si="0"/>
        <v>67945.114800036856</v>
      </c>
      <c r="E36" s="5">
        <f t="shared" si="1"/>
        <v>58445.114800036856</v>
      </c>
      <c r="F36" s="5">
        <f t="shared" si="2"/>
        <v>21778.591462215722</v>
      </c>
      <c r="G36" s="5">
        <f t="shared" si="3"/>
        <v>46166.523337821134</v>
      </c>
      <c r="H36" s="22">
        <f t="shared" si="10"/>
        <v>32164.210548963336</v>
      </c>
      <c r="I36" s="5">
        <f t="shared" si="4"/>
        <v>76497.373885493551</v>
      </c>
      <c r="J36" s="26">
        <f t="shared" si="5"/>
        <v>0.21449928424701578</v>
      </c>
      <c r="L36" s="22">
        <f t="shared" si="11"/>
        <v>108841.0604840898</v>
      </c>
      <c r="M36" s="5">
        <f>scrimecost*Meta!O33</f>
        <v>2342.3960000000002</v>
      </c>
      <c r="N36" s="5">
        <f>L36-Grade14!L36</f>
        <v>7802.9967356941779</v>
      </c>
      <c r="O36" s="5">
        <f>Grade14!M36-M36</f>
        <v>18.619999999999891</v>
      </c>
      <c r="P36" s="22">
        <f t="shared" si="12"/>
        <v>89.700988711570332</v>
      </c>
      <c r="Q36" s="22"/>
      <c r="R36" s="22"/>
      <c r="S36" s="22">
        <f t="shared" si="6"/>
        <v>3281.2969241944916</v>
      </c>
      <c r="T36" s="22">
        <f t="shared" si="7"/>
        <v>1217.027428598652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72886.863913083522</v>
      </c>
      <c r="D37" s="5">
        <f t="shared" ref="D37:D56" si="15">IF(A37&lt;startage,1,0)*(C37*(1-initialunempprob))+IF(A37=startage,1,0)*(C37*(1-unempprob))+IF(A37&gt;startage,1,0)*(C37*(1-unempprob)+unempprob*300*52)</f>
        <v>69621.512670037759</v>
      </c>
      <c r="E37" s="5">
        <f t="shared" si="1"/>
        <v>60121.512670037759</v>
      </c>
      <c r="F37" s="5">
        <f t="shared" si="2"/>
        <v>22493.575153771104</v>
      </c>
      <c r="G37" s="5">
        <f t="shared" si="3"/>
        <v>47127.937516266655</v>
      </c>
      <c r="H37" s="22">
        <f t="shared" ref="H37:H56" si="16">benefits*B37/expnorm</f>
        <v>32968.315812687419</v>
      </c>
      <c r="I37" s="5">
        <f t="shared" ref="I37:I56" si="17">G37+IF(A37&lt;startage,1,0)*(H37*(1-initialunempprob))+IF(A37&gt;=startage,1,0)*(H37*(1-unempprob))</f>
        <v>78217.059327630894</v>
      </c>
      <c r="J37" s="26">
        <f t="shared" si="5"/>
        <v>0.21643022128475098</v>
      </c>
      <c r="L37" s="22">
        <f t="shared" ref="L37:L56" si="18">(sincome+sbenefits)*(1-sunemp)*B37/expnorm</f>
        <v>111562.08699619204</v>
      </c>
      <c r="M37" s="5">
        <f>scrimecost*Meta!O34</f>
        <v>2342.3960000000002</v>
      </c>
      <c r="N37" s="5">
        <f>L37-Grade14!L37</f>
        <v>7998.0716540865396</v>
      </c>
      <c r="O37" s="5">
        <f>Grade14!M37-M37</f>
        <v>18.619999999999891</v>
      </c>
      <c r="P37" s="22">
        <f t="shared" si="12"/>
        <v>92.098221526723535</v>
      </c>
      <c r="Q37" s="22"/>
      <c r="R37" s="22"/>
      <c r="S37" s="22">
        <f t="shared" si="6"/>
        <v>3363.1385210711378</v>
      </c>
      <c r="T37" s="22">
        <f t="shared" si="7"/>
        <v>1198.8636255969852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74709.035510910617</v>
      </c>
      <c r="D38" s="5">
        <f t="shared" si="15"/>
        <v>71339.820486788711</v>
      </c>
      <c r="E38" s="5">
        <f t="shared" si="1"/>
        <v>61839.820486788711</v>
      </c>
      <c r="F38" s="5">
        <f t="shared" si="2"/>
        <v>23226.433437615386</v>
      </c>
      <c r="G38" s="5">
        <f t="shared" si="3"/>
        <v>48113.387049173325</v>
      </c>
      <c r="H38" s="22">
        <f t="shared" si="16"/>
        <v>33792.523708004599</v>
      </c>
      <c r="I38" s="5">
        <f t="shared" si="17"/>
        <v>79979.736905821657</v>
      </c>
      <c r="J38" s="26">
        <f t="shared" si="5"/>
        <v>0.21831406229717565</v>
      </c>
      <c r="L38" s="22">
        <f t="shared" si="18"/>
        <v>114351.13917109683</v>
      </c>
      <c r="M38" s="5">
        <f>scrimecost*Meta!O35</f>
        <v>2342.3960000000002</v>
      </c>
      <c r="N38" s="5">
        <f>L38-Grade14!L38</f>
        <v>8198.0234454386809</v>
      </c>
      <c r="O38" s="5">
        <f>Grade14!M38-M38</f>
        <v>18.619999999999891</v>
      </c>
      <c r="P38" s="22">
        <f t="shared" si="12"/>
        <v>94.55538516225559</v>
      </c>
      <c r="Q38" s="22"/>
      <c r="R38" s="22"/>
      <c r="S38" s="22">
        <f t="shared" si="6"/>
        <v>3447.0261578696891</v>
      </c>
      <c r="T38" s="22">
        <f t="shared" si="7"/>
        <v>1180.9725430636213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76576.76139868336</v>
      </c>
      <c r="D39" s="5">
        <f t="shared" si="15"/>
        <v>73101.085998958399</v>
      </c>
      <c r="E39" s="5">
        <f t="shared" si="1"/>
        <v>63601.085998958399</v>
      </c>
      <c r="F39" s="5">
        <f t="shared" si="2"/>
        <v>23977.613178555759</v>
      </c>
      <c r="G39" s="5">
        <f t="shared" si="3"/>
        <v>49123.47282040264</v>
      </c>
      <c r="H39" s="22">
        <f t="shared" si="16"/>
        <v>34637.336800704717</v>
      </c>
      <c r="I39" s="5">
        <f t="shared" si="17"/>
        <v>81786.481423467194</v>
      </c>
      <c r="J39" s="26">
        <f t="shared" si="5"/>
        <v>0.22015195596783371</v>
      </c>
      <c r="L39" s="22">
        <f t="shared" si="18"/>
        <v>117209.91765037423</v>
      </c>
      <c r="M39" s="5">
        <f>scrimecost*Meta!O36</f>
        <v>2342.3960000000002</v>
      </c>
      <c r="N39" s="5">
        <f>L39-Grade14!L39</f>
        <v>8402.9740315746458</v>
      </c>
      <c r="O39" s="5">
        <f>Grade14!M39-M39</f>
        <v>18.619999999999891</v>
      </c>
      <c r="P39" s="22">
        <f t="shared" si="12"/>
        <v>97.073977888675898</v>
      </c>
      <c r="Q39" s="22"/>
      <c r="R39" s="22"/>
      <c r="S39" s="22">
        <f t="shared" si="6"/>
        <v>3533.0109855882115</v>
      </c>
      <c r="T39" s="22">
        <f t="shared" si="7"/>
        <v>1163.3500230472946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78491.180433650457</v>
      </c>
      <c r="D40" s="5">
        <f t="shared" si="15"/>
        <v>74906.383148932378</v>
      </c>
      <c r="E40" s="5">
        <f t="shared" si="1"/>
        <v>65406.383148932378</v>
      </c>
      <c r="F40" s="5">
        <f t="shared" si="2"/>
        <v>24747.572413019661</v>
      </c>
      <c r="G40" s="5">
        <f t="shared" si="3"/>
        <v>50158.810735912717</v>
      </c>
      <c r="H40" s="22">
        <f t="shared" si="16"/>
        <v>35503.270220722326</v>
      </c>
      <c r="I40" s="5">
        <f t="shared" si="17"/>
        <v>83638.39455405387</v>
      </c>
      <c r="J40" s="26">
        <f t="shared" si="5"/>
        <v>0.22194502296359786</v>
      </c>
      <c r="L40" s="22">
        <f t="shared" si="18"/>
        <v>120140.16559163359</v>
      </c>
      <c r="M40" s="5">
        <f>scrimecost*Meta!O37</f>
        <v>2342.3960000000002</v>
      </c>
      <c r="N40" s="5">
        <f>L40-Grade14!L40</f>
        <v>8613.0483823639952</v>
      </c>
      <c r="O40" s="5">
        <f>Grade14!M40-M40</f>
        <v>18.619999999999891</v>
      </c>
      <c r="P40" s="22">
        <f t="shared" si="12"/>
        <v>99.655535433256802</v>
      </c>
      <c r="Q40" s="22"/>
      <c r="R40" s="22"/>
      <c r="S40" s="22">
        <f t="shared" si="6"/>
        <v>3621.1454339996912</v>
      </c>
      <c r="T40" s="22">
        <f t="shared" si="7"/>
        <v>1145.991973423676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80453.459944491726</v>
      </c>
      <c r="D41" s="5">
        <f t="shared" si="15"/>
        <v>76756.812727655692</v>
      </c>
      <c r="E41" s="5">
        <f t="shared" si="1"/>
        <v>67256.812727655692</v>
      </c>
      <c r="F41" s="5">
        <f t="shared" si="2"/>
        <v>25536.780628345154</v>
      </c>
      <c r="G41" s="5">
        <f t="shared" si="3"/>
        <v>51220.032099310542</v>
      </c>
      <c r="H41" s="22">
        <f t="shared" si="16"/>
        <v>36390.851976240388</v>
      </c>
      <c r="I41" s="5">
        <f t="shared" si="17"/>
        <v>85536.605512905226</v>
      </c>
      <c r="J41" s="26">
        <f t="shared" si="5"/>
        <v>0.2236943566180018</v>
      </c>
      <c r="L41" s="22">
        <f t="shared" si="18"/>
        <v>123143.66973142444</v>
      </c>
      <c r="M41" s="5">
        <f>scrimecost*Meta!O38</f>
        <v>1564.952</v>
      </c>
      <c r="N41" s="5">
        <f>L41-Grade14!L41</f>
        <v>8828.3745919231296</v>
      </c>
      <c r="O41" s="5">
        <f>Grade14!M41-M41</f>
        <v>12.440000000000055</v>
      </c>
      <c r="P41" s="22">
        <f t="shared" si="12"/>
        <v>102.30163191645217</v>
      </c>
      <c r="Q41" s="22"/>
      <c r="R41" s="22"/>
      <c r="S41" s="22">
        <f t="shared" si="6"/>
        <v>3707.6887236214802</v>
      </c>
      <c r="T41" s="22">
        <f t="shared" si="7"/>
        <v>1127.7402157190386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82464.796443104002</v>
      </c>
      <c r="D42" s="5">
        <f t="shared" si="15"/>
        <v>78653.503045847072</v>
      </c>
      <c r="E42" s="5">
        <f t="shared" si="1"/>
        <v>69153.503045847072</v>
      </c>
      <c r="F42" s="5">
        <f t="shared" si="2"/>
        <v>26345.719049053776</v>
      </c>
      <c r="G42" s="5">
        <f t="shared" si="3"/>
        <v>52307.783996793296</v>
      </c>
      <c r="H42" s="22">
        <f t="shared" si="16"/>
        <v>37300.623275646387</v>
      </c>
      <c r="I42" s="5">
        <f t="shared" si="17"/>
        <v>87482.271745727834</v>
      </c>
      <c r="J42" s="26">
        <f t="shared" si="5"/>
        <v>0.22540102359790809</v>
      </c>
      <c r="L42" s="22">
        <f t="shared" si="18"/>
        <v>126222.26147471002</v>
      </c>
      <c r="M42" s="5">
        <f>scrimecost*Meta!O39</f>
        <v>1564.952</v>
      </c>
      <c r="N42" s="5">
        <f>L42-Grade14!L42</f>
        <v>9049.0839567211515</v>
      </c>
      <c r="O42" s="5">
        <f>Grade14!M42-M42</f>
        <v>12.440000000000055</v>
      </c>
      <c r="P42" s="22">
        <f t="shared" si="12"/>
        <v>105.0138808117274</v>
      </c>
      <c r="Q42" s="22"/>
      <c r="R42" s="22"/>
      <c r="S42" s="22">
        <f t="shared" si="6"/>
        <v>3800.2849784837754</v>
      </c>
      <c r="T42" s="22">
        <f t="shared" si="7"/>
        <v>1110.9439805138556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84526.416354181623</v>
      </c>
      <c r="D43" s="5">
        <f t="shared" si="15"/>
        <v>80597.61062199327</v>
      </c>
      <c r="E43" s="5">
        <f t="shared" si="1"/>
        <v>71097.61062199327</v>
      </c>
      <c r="F43" s="5">
        <f t="shared" si="2"/>
        <v>27174.880930280131</v>
      </c>
      <c r="G43" s="5">
        <f t="shared" si="3"/>
        <v>53422.729691713139</v>
      </c>
      <c r="H43" s="22">
        <f t="shared" si="16"/>
        <v>38233.13885753756</v>
      </c>
      <c r="I43" s="5">
        <f t="shared" si="17"/>
        <v>89476.579634371054</v>
      </c>
      <c r="J43" s="26">
        <f t="shared" si="5"/>
        <v>0.22706606455391429</v>
      </c>
      <c r="L43" s="22">
        <f t="shared" si="18"/>
        <v>129377.81801157781</v>
      </c>
      <c r="M43" s="5">
        <f>scrimecost*Meta!O40</f>
        <v>1564.952</v>
      </c>
      <c r="N43" s="5">
        <f>L43-Grade14!L43</f>
        <v>9275.3110556392494</v>
      </c>
      <c r="O43" s="5">
        <f>Grade14!M43-M43</f>
        <v>12.440000000000055</v>
      </c>
      <c r="P43" s="22">
        <f t="shared" si="12"/>
        <v>107.79393592938459</v>
      </c>
      <c r="Q43" s="22"/>
      <c r="R43" s="22"/>
      <c r="S43" s="22">
        <f t="shared" ref="S43:S69" si="19">IF(A43&lt;startage,1,0)*(N43-Q43-R43)+IF(A43&gt;=startage,1,0)*completionprob*(N43*spart+O43+P43)</f>
        <v>3895.1961397176797</v>
      </c>
      <c r="T43" s="22">
        <f t="shared" ref="T43:T69" si="20">S43/sreturn^(A43-startage+1)</f>
        <v>1094.3985769076446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86639.576763036152</v>
      </c>
      <c r="D44" s="5">
        <f t="shared" si="15"/>
        <v>82590.320887543086</v>
      </c>
      <c r="E44" s="5">
        <f t="shared" si="1"/>
        <v>73090.320887543086</v>
      </c>
      <c r="F44" s="5">
        <f t="shared" si="2"/>
        <v>28024.771858537126</v>
      </c>
      <c r="G44" s="5">
        <f t="shared" si="3"/>
        <v>54565.549029005961</v>
      </c>
      <c r="H44" s="22">
        <f t="shared" si="16"/>
        <v>39188.967328975988</v>
      </c>
      <c r="I44" s="5">
        <f t="shared" si="17"/>
        <v>91520.74522023031</v>
      </c>
      <c r="J44" s="26">
        <f t="shared" si="5"/>
        <v>0.22869049475489586</v>
      </c>
      <c r="L44" s="22">
        <f t="shared" si="18"/>
        <v>132612.26346186723</v>
      </c>
      <c r="M44" s="5">
        <f>scrimecost*Meta!O41</f>
        <v>1564.952</v>
      </c>
      <c r="N44" s="5">
        <f>L44-Grade14!L44</f>
        <v>9507.1938320301997</v>
      </c>
      <c r="O44" s="5">
        <f>Grade14!M44-M44</f>
        <v>12.440000000000055</v>
      </c>
      <c r="P44" s="22">
        <f t="shared" si="12"/>
        <v>110.64349242498314</v>
      </c>
      <c r="Q44" s="22"/>
      <c r="R44" s="22"/>
      <c r="S44" s="22">
        <f t="shared" si="19"/>
        <v>3992.4800799823902</v>
      </c>
      <c r="T44" s="22">
        <f t="shared" si="20"/>
        <v>1078.1002328845379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88805.56618211203</v>
      </c>
      <c r="D45" s="5">
        <f t="shared" si="15"/>
        <v>84632.848909731634</v>
      </c>
      <c r="E45" s="5">
        <f t="shared" si="1"/>
        <v>75132.848909731634</v>
      </c>
      <c r="F45" s="5">
        <f t="shared" si="2"/>
        <v>28895.91006000054</v>
      </c>
      <c r="G45" s="5">
        <f t="shared" si="3"/>
        <v>55736.938849731094</v>
      </c>
      <c r="H45" s="22">
        <f t="shared" si="16"/>
        <v>40168.691512200385</v>
      </c>
      <c r="I45" s="5">
        <f t="shared" si="17"/>
        <v>93616.014945736053</v>
      </c>
      <c r="J45" s="26">
        <f t="shared" si="5"/>
        <v>0.23027530470707297</v>
      </c>
      <c r="L45" s="22">
        <f t="shared" si="18"/>
        <v>135927.57004841391</v>
      </c>
      <c r="M45" s="5">
        <f>scrimecost*Meta!O42</f>
        <v>1564.952</v>
      </c>
      <c r="N45" s="5">
        <f>L45-Grade14!L45</f>
        <v>9744.8736778309685</v>
      </c>
      <c r="O45" s="5">
        <f>Grade14!M45-M45</f>
        <v>12.440000000000055</v>
      </c>
      <c r="P45" s="22">
        <f t="shared" si="12"/>
        <v>113.56428783297166</v>
      </c>
      <c r="Q45" s="22"/>
      <c r="R45" s="22"/>
      <c r="S45" s="22">
        <f t="shared" si="19"/>
        <v>4092.1961187537372</v>
      </c>
      <c r="T45" s="22">
        <f t="shared" si="20"/>
        <v>1062.0452341650475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91025.705336664832</v>
      </c>
      <c r="D46" s="5">
        <f t="shared" si="15"/>
        <v>86726.440132474934</v>
      </c>
      <c r="E46" s="5">
        <f t="shared" si="1"/>
        <v>77226.440132474934</v>
      </c>
      <c r="F46" s="5">
        <f t="shared" si="2"/>
        <v>29788.82671650056</v>
      </c>
      <c r="G46" s="5">
        <f t="shared" si="3"/>
        <v>56937.613415974374</v>
      </c>
      <c r="H46" s="22">
        <f t="shared" si="16"/>
        <v>41172.908800005396</v>
      </c>
      <c r="I46" s="5">
        <f t="shared" si="17"/>
        <v>95763.666414379462</v>
      </c>
      <c r="J46" s="26">
        <f t="shared" si="5"/>
        <v>0.23182146075797758</v>
      </c>
      <c r="L46" s="22">
        <f t="shared" si="18"/>
        <v>139325.75929962425</v>
      </c>
      <c r="M46" s="5">
        <f>scrimecost*Meta!O43</f>
        <v>868.02</v>
      </c>
      <c r="N46" s="5">
        <f>L46-Grade14!L46</f>
        <v>9988.4955197767413</v>
      </c>
      <c r="O46" s="5">
        <f>Grade14!M46-M46</f>
        <v>6.8999999999999773</v>
      </c>
      <c r="P46" s="22">
        <f t="shared" si="12"/>
        <v>116.55810312615993</v>
      </c>
      <c r="Q46" s="22"/>
      <c r="R46" s="22"/>
      <c r="S46" s="22">
        <f t="shared" si="19"/>
        <v>4191.0034984943613</v>
      </c>
      <c r="T46" s="22">
        <f t="shared" si="20"/>
        <v>1045.3814563831897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93301.34797008145</v>
      </c>
      <c r="D47" s="5">
        <f t="shared" si="15"/>
        <v>88872.371135786801</v>
      </c>
      <c r="E47" s="5">
        <f t="shared" si="1"/>
        <v>79372.371135786801</v>
      </c>
      <c r="F47" s="5">
        <f t="shared" si="2"/>
        <v>30704.066289413073</v>
      </c>
      <c r="G47" s="5">
        <f t="shared" si="3"/>
        <v>58168.304846373729</v>
      </c>
      <c r="H47" s="22">
        <f t="shared" si="16"/>
        <v>42202.231520005524</v>
      </c>
      <c r="I47" s="5">
        <f t="shared" si="17"/>
        <v>97965.009169738943</v>
      </c>
      <c r="J47" s="26">
        <f t="shared" si="5"/>
        <v>0.2333299056856894</v>
      </c>
      <c r="L47" s="22">
        <f t="shared" si="18"/>
        <v>142808.90328211483</v>
      </c>
      <c r="M47" s="5">
        <f>scrimecost*Meta!O44</f>
        <v>868.02</v>
      </c>
      <c r="N47" s="5">
        <f>L47-Grade14!L47</f>
        <v>10238.20790777111</v>
      </c>
      <c r="O47" s="5">
        <f>Grade14!M47-M47</f>
        <v>6.8999999999999773</v>
      </c>
      <c r="P47" s="22">
        <f t="shared" si="12"/>
        <v>119.6267638016779</v>
      </c>
      <c r="Q47" s="22"/>
      <c r="R47" s="22"/>
      <c r="S47" s="22">
        <f t="shared" si="19"/>
        <v>4295.7676617284806</v>
      </c>
      <c r="T47" s="22">
        <f t="shared" si="20"/>
        <v>1029.8352341083712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95633.881669333481</v>
      </c>
      <c r="D48" s="5">
        <f t="shared" si="15"/>
        <v>91071.950414181469</v>
      </c>
      <c r="E48" s="5">
        <f t="shared" si="1"/>
        <v>81571.950414181469</v>
      </c>
      <c r="F48" s="5">
        <f t="shared" si="2"/>
        <v>31642.186851648396</v>
      </c>
      <c r="G48" s="5">
        <f t="shared" si="3"/>
        <v>59429.763562533073</v>
      </c>
      <c r="H48" s="22">
        <f t="shared" si="16"/>
        <v>43257.287308005667</v>
      </c>
      <c r="I48" s="5">
        <f t="shared" si="17"/>
        <v>100221.38549398241</v>
      </c>
      <c r="J48" s="26">
        <f t="shared" si="5"/>
        <v>0.23480155927370083</v>
      </c>
      <c r="L48" s="22">
        <f t="shared" si="18"/>
        <v>146379.1258641677</v>
      </c>
      <c r="M48" s="5">
        <f>scrimecost*Meta!O45</f>
        <v>868.02</v>
      </c>
      <c r="N48" s="5">
        <f>L48-Grade14!L48</f>
        <v>10494.163105465414</v>
      </c>
      <c r="O48" s="5">
        <f>Grade14!M48-M48</f>
        <v>6.8999999999999773</v>
      </c>
      <c r="P48" s="22">
        <f t="shared" si="12"/>
        <v>122.77214099408377</v>
      </c>
      <c r="Q48" s="22"/>
      <c r="R48" s="22"/>
      <c r="S48" s="22">
        <f t="shared" si="19"/>
        <v>4403.1509290434851</v>
      </c>
      <c r="T48" s="22">
        <f t="shared" si="20"/>
        <v>1014.5202678980563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98024.728711066811</v>
      </c>
      <c r="D49" s="5">
        <f t="shared" si="15"/>
        <v>93326.519174535992</v>
      </c>
      <c r="E49" s="5">
        <f t="shared" si="1"/>
        <v>83826.519174535992</v>
      </c>
      <c r="F49" s="5">
        <f t="shared" si="2"/>
        <v>32610.556003175683</v>
      </c>
      <c r="G49" s="5">
        <f t="shared" si="3"/>
        <v>60715.963171360308</v>
      </c>
      <c r="H49" s="22">
        <f t="shared" si="16"/>
        <v>44338.7194907058</v>
      </c>
      <c r="I49" s="5">
        <f t="shared" si="17"/>
        <v>102527.37565109588</v>
      </c>
      <c r="J49" s="26">
        <f t="shared" si="5"/>
        <v>0.23628793815994584</v>
      </c>
      <c r="L49" s="22">
        <f t="shared" si="18"/>
        <v>150038.60401077187</v>
      </c>
      <c r="M49" s="5">
        <f>scrimecost*Meta!O46</f>
        <v>868.02</v>
      </c>
      <c r="N49" s="5">
        <f>L49-Grade14!L49</f>
        <v>10756.517183102056</v>
      </c>
      <c r="O49" s="5">
        <f>Grade14!M49-M49</f>
        <v>6.8999999999999773</v>
      </c>
      <c r="P49" s="22">
        <f t="shared" si="12"/>
        <v>126.01893715830572</v>
      </c>
      <c r="Q49" s="22"/>
      <c r="R49" s="22"/>
      <c r="S49" s="22">
        <f t="shared" si="19"/>
        <v>4513.232767750148</v>
      </c>
      <c r="T49" s="22">
        <f t="shared" si="20"/>
        <v>999.43621324353524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100475.34692884346</v>
      </c>
      <c r="D50" s="5">
        <f t="shared" si="15"/>
        <v>95637.452153899372</v>
      </c>
      <c r="E50" s="5">
        <f t="shared" si="1"/>
        <v>86137.452153899372</v>
      </c>
      <c r="F50" s="5">
        <f t="shared" si="2"/>
        <v>33665.496908255067</v>
      </c>
      <c r="G50" s="5">
        <f t="shared" si="3"/>
        <v>61971.955245644305</v>
      </c>
      <c r="H50" s="22">
        <f t="shared" si="16"/>
        <v>45447.187477973443</v>
      </c>
      <c r="I50" s="5">
        <f t="shared" si="17"/>
        <v>104828.65303737327</v>
      </c>
      <c r="J50" s="26">
        <f t="shared" si="5"/>
        <v>0.23819126362246365</v>
      </c>
      <c r="L50" s="22">
        <f t="shared" si="18"/>
        <v>153789.56911104114</v>
      </c>
      <c r="M50" s="5">
        <f>scrimecost*Meta!O47</f>
        <v>868.02</v>
      </c>
      <c r="N50" s="5">
        <f>L50-Grade14!L50</f>
        <v>11025.430112679576</v>
      </c>
      <c r="O50" s="5">
        <f>Grade14!M50-M50</f>
        <v>6.8999999999999773</v>
      </c>
      <c r="P50" s="22">
        <f t="shared" si="12"/>
        <v>129.55599539553938</v>
      </c>
      <c r="Q50" s="22"/>
      <c r="R50" s="22"/>
      <c r="S50" s="22">
        <f t="shared" si="19"/>
        <v>4626.1950350161706</v>
      </c>
      <c r="T50" s="22">
        <f t="shared" si="20"/>
        <v>984.60373845246193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102987.23060206456</v>
      </c>
      <c r="D51" s="5">
        <f t="shared" si="15"/>
        <v>98006.158457746875</v>
      </c>
      <c r="E51" s="5">
        <f t="shared" si="1"/>
        <v>88506.158457746875</v>
      </c>
      <c r="F51" s="5">
        <f t="shared" si="2"/>
        <v>34746.811335961451</v>
      </c>
      <c r="G51" s="5">
        <f t="shared" si="3"/>
        <v>63259.347121785424</v>
      </c>
      <c r="H51" s="22">
        <f t="shared" si="16"/>
        <v>46583.367164922776</v>
      </c>
      <c r="I51" s="5">
        <f t="shared" si="17"/>
        <v>107187.4623583076</v>
      </c>
      <c r="J51" s="26">
        <f t="shared" si="5"/>
        <v>0.2400481665127249</v>
      </c>
      <c r="L51" s="22">
        <f t="shared" si="18"/>
        <v>157634.30833881721</v>
      </c>
      <c r="M51" s="5">
        <f>scrimecost*Meta!O48</f>
        <v>457.91199999999998</v>
      </c>
      <c r="N51" s="5">
        <f>L51-Grade14!L51</f>
        <v>11301.06586549661</v>
      </c>
      <c r="O51" s="5">
        <f>Grade14!M51-M51</f>
        <v>3.6399999999999864</v>
      </c>
      <c r="P51" s="22">
        <f t="shared" si="12"/>
        <v>133.18148008870395</v>
      </c>
      <c r="Q51" s="22"/>
      <c r="R51" s="22"/>
      <c r="S51" s="22">
        <f t="shared" si="19"/>
        <v>4739.9797189638748</v>
      </c>
      <c r="T51" s="22">
        <f t="shared" si="20"/>
        <v>969.5812738441648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105561.91136711616</v>
      </c>
      <c r="D52" s="5">
        <f t="shared" si="15"/>
        <v>100434.08241919053</v>
      </c>
      <c r="E52" s="5">
        <f t="shared" si="1"/>
        <v>90934.082419190527</v>
      </c>
      <c r="F52" s="5">
        <f t="shared" si="2"/>
        <v>35855.158624360476</v>
      </c>
      <c r="G52" s="5">
        <f t="shared" si="3"/>
        <v>64578.923794830051</v>
      </c>
      <c r="H52" s="22">
        <f t="shared" si="16"/>
        <v>47747.951344045847</v>
      </c>
      <c r="I52" s="5">
        <f t="shared" si="17"/>
        <v>109605.24191226528</v>
      </c>
      <c r="J52" s="26">
        <f t="shared" si="5"/>
        <v>0.24185977908858947</v>
      </c>
      <c r="L52" s="22">
        <f t="shared" si="18"/>
        <v>161575.16604728761</v>
      </c>
      <c r="M52" s="5">
        <f>scrimecost*Meta!O49</f>
        <v>457.91199999999998</v>
      </c>
      <c r="N52" s="5">
        <f>L52-Grade14!L52</f>
        <v>11583.592512134026</v>
      </c>
      <c r="O52" s="5">
        <f>Grade14!M52-M52</f>
        <v>3.6399999999999864</v>
      </c>
      <c r="P52" s="22">
        <f t="shared" si="12"/>
        <v>136.89760189919755</v>
      </c>
      <c r="Q52" s="22"/>
      <c r="R52" s="22"/>
      <c r="S52" s="22">
        <f t="shared" si="19"/>
        <v>4858.6607010102534</v>
      </c>
      <c r="T52" s="22">
        <f t="shared" si="20"/>
        <v>955.20041108925329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108200.95915129405</v>
      </c>
      <c r="D53" s="5">
        <f t="shared" si="15"/>
        <v>102922.70447967028</v>
      </c>
      <c r="E53" s="5">
        <f t="shared" si="1"/>
        <v>93422.704479670283</v>
      </c>
      <c r="F53" s="5">
        <f t="shared" si="2"/>
        <v>36991.214594969482</v>
      </c>
      <c r="G53" s="5">
        <f t="shared" si="3"/>
        <v>65931.489884700801</v>
      </c>
      <c r="H53" s="22">
        <f t="shared" si="16"/>
        <v>48941.650127646986</v>
      </c>
      <c r="I53" s="5">
        <f t="shared" si="17"/>
        <v>112083.46595507191</v>
      </c>
      <c r="J53" s="26">
        <f t="shared" si="5"/>
        <v>0.24362720599187207</v>
      </c>
      <c r="L53" s="22">
        <f t="shared" si="18"/>
        <v>165614.5451984698</v>
      </c>
      <c r="M53" s="5">
        <f>scrimecost*Meta!O50</f>
        <v>457.91199999999998</v>
      </c>
      <c r="N53" s="5">
        <f>L53-Grade14!L53</f>
        <v>11873.18232493737</v>
      </c>
      <c r="O53" s="5">
        <f>Grade14!M53-M53</f>
        <v>3.6399999999999864</v>
      </c>
      <c r="P53" s="22">
        <f t="shared" si="12"/>
        <v>140.70662675495356</v>
      </c>
      <c r="Q53" s="22"/>
      <c r="R53" s="22"/>
      <c r="S53" s="22">
        <f t="shared" si="19"/>
        <v>4980.3087076077891</v>
      </c>
      <c r="T53" s="22">
        <f t="shared" si="20"/>
        <v>941.03198716019824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110905.98313007641</v>
      </c>
      <c r="D54" s="5">
        <f t="shared" si="15"/>
        <v>105473.54209166204</v>
      </c>
      <c r="E54" s="5">
        <f t="shared" si="1"/>
        <v>95973.542091662035</v>
      </c>
      <c r="F54" s="5">
        <f t="shared" si="2"/>
        <v>38155.671964843714</v>
      </c>
      <c r="G54" s="5">
        <f t="shared" si="3"/>
        <v>67317.870126818321</v>
      </c>
      <c r="H54" s="22">
        <f t="shared" si="16"/>
        <v>50165.191380838158</v>
      </c>
      <c r="I54" s="5">
        <f t="shared" si="17"/>
        <v>114623.6455989487</v>
      </c>
      <c r="J54" s="26">
        <f t="shared" si="5"/>
        <v>0.24535152492190376</v>
      </c>
      <c r="L54" s="22">
        <f t="shared" si="18"/>
        <v>169754.90882843154</v>
      </c>
      <c r="M54" s="5">
        <f>scrimecost*Meta!O51</f>
        <v>457.91199999999998</v>
      </c>
      <c r="N54" s="5">
        <f>L54-Grade14!L54</f>
        <v>12170.011883060768</v>
      </c>
      <c r="O54" s="5">
        <f>Grade14!M54-M54</f>
        <v>3.6399999999999864</v>
      </c>
      <c r="P54" s="22">
        <f t="shared" si="12"/>
        <v>144.61087723210338</v>
      </c>
      <c r="Q54" s="22"/>
      <c r="R54" s="22"/>
      <c r="S54" s="22">
        <f t="shared" si="19"/>
        <v>5104.9979143702503</v>
      </c>
      <c r="T54" s="22">
        <f t="shared" si="20"/>
        <v>927.07289732120068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113678.63270832832</v>
      </c>
      <c r="D55" s="5">
        <f t="shared" si="15"/>
        <v>108088.1506439536</v>
      </c>
      <c r="E55" s="5">
        <f t="shared" si="1"/>
        <v>98588.150643953602</v>
      </c>
      <c r="F55" s="5">
        <f t="shared" si="2"/>
        <v>39269.37542903969</v>
      </c>
      <c r="G55" s="5">
        <f t="shared" si="3"/>
        <v>68818.775214913912</v>
      </c>
      <c r="H55" s="22">
        <f t="shared" si="16"/>
        <v>51419.321165359113</v>
      </c>
      <c r="I55" s="5">
        <f t="shared" si="17"/>
        <v>117307.19507384756</v>
      </c>
      <c r="J55" s="26">
        <f t="shared" si="5"/>
        <v>0.24652080194474046</v>
      </c>
      <c r="L55" s="22">
        <f t="shared" si="18"/>
        <v>173998.78154914232</v>
      </c>
      <c r="M55" s="5">
        <f>scrimecost*Meta!O52</f>
        <v>457.91199999999998</v>
      </c>
      <c r="N55" s="5">
        <f>L55-Grade14!L55</f>
        <v>12474.262180137361</v>
      </c>
      <c r="O55" s="5">
        <f>Grade14!M55-M55</f>
        <v>3.6399999999999864</v>
      </c>
      <c r="P55" s="22">
        <f t="shared" si="12"/>
        <v>148.34495749470696</v>
      </c>
      <c r="Q55" s="22"/>
      <c r="R55" s="22"/>
      <c r="S55" s="22">
        <f t="shared" si="19"/>
        <v>5232.6399365452617</v>
      </c>
      <c r="T55" s="22">
        <f t="shared" si="20"/>
        <v>913.2913843759809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116520.59852603651</v>
      </c>
      <c r="D56" s="5">
        <f t="shared" si="15"/>
        <v>110768.12441005242</v>
      </c>
      <c r="E56" s="5">
        <f t="shared" si="1"/>
        <v>101268.12441005242</v>
      </c>
      <c r="F56" s="5">
        <f t="shared" si="2"/>
        <v>40326.625079765676</v>
      </c>
      <c r="G56" s="5">
        <f t="shared" si="3"/>
        <v>70441.499330286752</v>
      </c>
      <c r="H56" s="22">
        <f t="shared" si="16"/>
        <v>52704.804194493081</v>
      </c>
      <c r="I56" s="5">
        <f t="shared" si="17"/>
        <v>120142.12968569373</v>
      </c>
      <c r="J56" s="26">
        <f t="shared" si="5"/>
        <v>0.24713331941380887</v>
      </c>
      <c r="L56" s="22">
        <f t="shared" si="18"/>
        <v>178348.75108787083</v>
      </c>
      <c r="M56" s="5">
        <f>scrimecost*Meta!O53</f>
        <v>138.38</v>
      </c>
      <c r="N56" s="5">
        <f>L56-Grade14!L56</f>
        <v>12786.11873464071</v>
      </c>
      <c r="O56" s="5">
        <f>Grade14!M56-M56</f>
        <v>1.0999999999999943</v>
      </c>
      <c r="P56" s="22">
        <f t="shared" si="12"/>
        <v>151.88975660895815</v>
      </c>
      <c r="Q56" s="22"/>
      <c r="R56" s="22"/>
      <c r="S56" s="22">
        <f t="shared" si="19"/>
        <v>5361.7399125174652</v>
      </c>
      <c r="T56" s="22">
        <f t="shared" si="20"/>
        <v>899.42394612440489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138.38</v>
      </c>
      <c r="N57" s="5">
        <f>L57-Grade14!L57</f>
        <v>0</v>
      </c>
      <c r="O57" s="5">
        <f>Grade14!M57-M57</f>
        <v>1.0999999999999943</v>
      </c>
      <c r="Q57" s="22"/>
      <c r="R57" s="22"/>
      <c r="S57" s="22">
        <f t="shared" si="19"/>
        <v>0.67539999999999645</v>
      </c>
      <c r="T57" s="22">
        <f t="shared" si="20"/>
        <v>0.10889049004339087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138.38</v>
      </c>
      <c r="N58" s="5">
        <f>L58-Grade14!L58</f>
        <v>0</v>
      </c>
      <c r="O58" s="5">
        <f>Grade14!M58-M58</f>
        <v>1.0999999999999943</v>
      </c>
      <c r="Q58" s="22"/>
      <c r="R58" s="22"/>
      <c r="S58" s="22">
        <f t="shared" si="19"/>
        <v>0.67539999999999645</v>
      </c>
      <c r="T58" s="22">
        <f t="shared" si="20"/>
        <v>0.10465503943273624</v>
      </c>
    </row>
    <row r="59" spans="1:20" x14ac:dyDescent="0.2">
      <c r="A59" s="5">
        <v>68</v>
      </c>
      <c r="H59" s="21"/>
      <c r="I59" s="5"/>
      <c r="M59" s="5">
        <f>scrimecost*Meta!O56</f>
        <v>138.38</v>
      </c>
      <c r="N59" s="5">
        <f>L59-Grade14!L59</f>
        <v>0</v>
      </c>
      <c r="O59" s="5">
        <f>Grade14!M59-M59</f>
        <v>1.0999999999999943</v>
      </c>
      <c r="Q59" s="22"/>
      <c r="R59" s="22"/>
      <c r="S59" s="22">
        <f t="shared" si="19"/>
        <v>0.67539999999999645</v>
      </c>
      <c r="T59" s="22">
        <f t="shared" si="20"/>
        <v>0.10058433270254485</v>
      </c>
    </row>
    <row r="60" spans="1:20" x14ac:dyDescent="0.2">
      <c r="A60" s="5">
        <v>69</v>
      </c>
      <c r="H60" s="21"/>
      <c r="I60" s="5"/>
      <c r="M60" s="5">
        <f>scrimecost*Meta!O57</f>
        <v>138.38</v>
      </c>
      <c r="N60" s="5">
        <f>L60-Grade14!L60</f>
        <v>0</v>
      </c>
      <c r="O60" s="5">
        <f>Grade14!M60-M60</f>
        <v>1.0999999999999943</v>
      </c>
      <c r="Q60" s="22"/>
      <c r="R60" s="22"/>
      <c r="S60" s="22">
        <f t="shared" si="19"/>
        <v>0.67539999999999645</v>
      </c>
      <c r="T60" s="22">
        <f t="shared" si="20"/>
        <v>9.667196190508108E-2</v>
      </c>
    </row>
    <row r="61" spans="1:20" x14ac:dyDescent="0.2">
      <c r="A61" s="5">
        <v>70</v>
      </c>
      <c r="H61" s="21"/>
      <c r="I61" s="5"/>
      <c r="M61" s="5">
        <f>scrimecost*Meta!O58</f>
        <v>138.38</v>
      </c>
      <c r="N61" s="5">
        <f>L61-Grade14!L61</f>
        <v>0</v>
      </c>
      <c r="O61" s="5">
        <f>Grade14!M61-M61</f>
        <v>1.0999999999999943</v>
      </c>
      <c r="Q61" s="22"/>
      <c r="R61" s="22"/>
      <c r="S61" s="22">
        <f t="shared" si="19"/>
        <v>0.67539999999999645</v>
      </c>
      <c r="T61" s="22">
        <f t="shared" si="20"/>
        <v>9.2911768338857822E-2</v>
      </c>
    </row>
    <row r="62" spans="1:20" x14ac:dyDescent="0.2">
      <c r="A62" s="5">
        <v>71</v>
      </c>
      <c r="H62" s="21"/>
      <c r="I62" s="5"/>
      <c r="M62" s="5">
        <f>scrimecost*Meta!O59</f>
        <v>138.38</v>
      </c>
      <c r="N62" s="5">
        <f>L62-Grade14!L62</f>
        <v>0</v>
      </c>
      <c r="O62" s="5">
        <f>Grade14!M62-M62</f>
        <v>1.0999999999999943</v>
      </c>
      <c r="Q62" s="22"/>
      <c r="R62" s="22"/>
      <c r="S62" s="22">
        <f t="shared" si="19"/>
        <v>0.67539999999999645</v>
      </c>
      <c r="T62" s="22">
        <f t="shared" si="20"/>
        <v>8.929783285384893E-2</v>
      </c>
    </row>
    <row r="63" spans="1:20" x14ac:dyDescent="0.2">
      <c r="A63" s="5">
        <v>72</v>
      </c>
      <c r="H63" s="21"/>
      <c r="M63" s="5">
        <f>scrimecost*Meta!O60</f>
        <v>138.38</v>
      </c>
      <c r="N63" s="5">
        <f>L63-Grade14!L63</f>
        <v>0</v>
      </c>
      <c r="O63" s="5">
        <f>Grade14!M63-M63</f>
        <v>1.0999999999999943</v>
      </c>
      <c r="Q63" s="22"/>
      <c r="R63" s="22"/>
      <c r="S63" s="22">
        <f t="shared" si="19"/>
        <v>0.67539999999999645</v>
      </c>
      <c r="T63" s="22">
        <f t="shared" si="20"/>
        <v>8.5824466533794191E-2</v>
      </c>
    </row>
    <row r="64" spans="1:20" x14ac:dyDescent="0.2">
      <c r="A64" s="5">
        <v>73</v>
      </c>
      <c r="H64" s="21"/>
      <c r="M64" s="5">
        <f>scrimecost*Meta!O61</f>
        <v>138.38</v>
      </c>
      <c r="N64" s="5">
        <f>L64-Grade14!L64</f>
        <v>0</v>
      </c>
      <c r="O64" s="5">
        <f>Grade14!M64-M64</f>
        <v>1.0999999999999943</v>
      </c>
      <c r="Q64" s="22"/>
      <c r="R64" s="22"/>
      <c r="S64" s="22">
        <f t="shared" si="19"/>
        <v>0.67539999999999645</v>
      </c>
      <c r="T64" s="22">
        <f t="shared" si="20"/>
        <v>8.2486201740929202E-2</v>
      </c>
    </row>
    <row r="65" spans="1:20" x14ac:dyDescent="0.2">
      <c r="A65" s="5">
        <v>74</v>
      </c>
      <c r="H65" s="21"/>
      <c r="M65" s="5">
        <f>scrimecost*Meta!O62</f>
        <v>138.38</v>
      </c>
      <c r="N65" s="5">
        <f>L65-Grade14!L65</f>
        <v>0</v>
      </c>
      <c r="O65" s="5">
        <f>Grade14!M65-M65</f>
        <v>1.0999999999999943</v>
      </c>
      <c r="Q65" s="22"/>
      <c r="R65" s="22"/>
      <c r="S65" s="22">
        <f t="shared" si="19"/>
        <v>0.67539999999999645</v>
      </c>
      <c r="T65" s="22">
        <f t="shared" si="20"/>
        <v>7.9277783509043381E-2</v>
      </c>
    </row>
    <row r="66" spans="1:20" x14ac:dyDescent="0.2">
      <c r="A66" s="5">
        <v>75</v>
      </c>
      <c r="H66" s="21"/>
      <c r="M66" s="5">
        <f>scrimecost*Meta!O63</f>
        <v>138.38</v>
      </c>
      <c r="N66" s="5">
        <f>L66-Grade14!L66</f>
        <v>0</v>
      </c>
      <c r="O66" s="5">
        <f>Grade14!M66-M66</f>
        <v>1.0999999999999943</v>
      </c>
      <c r="Q66" s="22"/>
      <c r="R66" s="22"/>
      <c r="S66" s="22">
        <f t="shared" si="19"/>
        <v>0.67539999999999645</v>
      </c>
      <c r="T66" s="22">
        <f t="shared" si="20"/>
        <v>7.6194161271316993E-2</v>
      </c>
    </row>
    <row r="67" spans="1:20" x14ac:dyDescent="0.2">
      <c r="A67" s="5">
        <v>76</v>
      </c>
      <c r="H67" s="21"/>
      <c r="M67" s="5">
        <f>scrimecost*Meta!O64</f>
        <v>138.38</v>
      </c>
      <c r="N67" s="5">
        <f>L67-Grade14!L67</f>
        <v>0</v>
      </c>
      <c r="O67" s="5">
        <f>Grade14!M67-M67</f>
        <v>1.0999999999999943</v>
      </c>
      <c r="Q67" s="22"/>
      <c r="R67" s="22"/>
      <c r="S67" s="22">
        <f t="shared" si="19"/>
        <v>0.67539999999999645</v>
      </c>
      <c r="T67" s="22">
        <f t="shared" si="20"/>
        <v>7.3230480909916101E-2</v>
      </c>
    </row>
    <row r="68" spans="1:20" x14ac:dyDescent="0.2">
      <c r="A68" s="5">
        <v>77</v>
      </c>
      <c r="H68" s="21"/>
      <c r="M68" s="5">
        <f>scrimecost*Meta!O65</f>
        <v>138.38</v>
      </c>
      <c r="N68" s="5">
        <f>L68-Grade14!L68</f>
        <v>0</v>
      </c>
      <c r="O68" s="5">
        <f>Grade14!M68-M68</f>
        <v>1.0999999999999943</v>
      </c>
      <c r="Q68" s="22"/>
      <c r="R68" s="22"/>
      <c r="S68" s="22">
        <f t="shared" si="19"/>
        <v>0.67539999999999645</v>
      </c>
      <c r="T68" s="22">
        <f t="shared" si="20"/>
        <v>7.0382077114829467E-2</v>
      </c>
    </row>
    <row r="69" spans="1:20" x14ac:dyDescent="0.2">
      <c r="A69" s="5">
        <v>78</v>
      </c>
      <c r="H69" s="21"/>
      <c r="M69" s="5">
        <f>scrimecost*Meta!O66</f>
        <v>138.38</v>
      </c>
      <c r="N69" s="5">
        <f>L69-Grade14!L69</f>
        <v>0</v>
      </c>
      <c r="O69" s="5">
        <f>Grade14!M69-M69</f>
        <v>1.0999999999999943</v>
      </c>
      <c r="Q69" s="22"/>
      <c r="R69" s="22"/>
      <c r="S69" s="22">
        <f t="shared" si="19"/>
        <v>0.67539999999999645</v>
      </c>
      <c r="T69" s="22">
        <f t="shared" si="20"/>
        <v>6.7644466039919637E-2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8.0364786769759888E-9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94190</v>
      </c>
      <c r="D2" s="7">
        <f>Meta!C10</f>
        <v>41338</v>
      </c>
      <c r="E2" s="1">
        <f>Meta!D10</f>
        <v>4.7E-2</v>
      </c>
      <c r="F2" s="1">
        <f>Meta!F10</f>
        <v>0.72499999999999998</v>
      </c>
      <c r="G2" s="1">
        <f>Meta!I10</f>
        <v>1.7852800699689915</v>
      </c>
      <c r="H2" s="1">
        <f>Meta!E10</f>
        <v>0.61399999999999999</v>
      </c>
      <c r="I2" s="13"/>
      <c r="J2" s="1">
        <f>Meta!X9</f>
        <v>0.67100000000000004</v>
      </c>
      <c r="K2" s="1">
        <f>Meta!D9</f>
        <v>5.7000000000000002E-2</v>
      </c>
      <c r="L2" s="29"/>
      <c r="N2" s="22">
        <f>Meta!T10</f>
        <v>86993</v>
      </c>
      <c r="O2" s="22">
        <f>Meta!U10</f>
        <v>39058</v>
      </c>
      <c r="P2" s="1">
        <f>Meta!V10</f>
        <v>5.8999999999999997E-2</v>
      </c>
      <c r="Q2" s="1">
        <f>Meta!X10</f>
        <v>0.67400000000000004</v>
      </c>
      <c r="R2" s="22">
        <f>Meta!W10</f>
        <v>2497</v>
      </c>
      <c r="T2" s="12">
        <f>IRR(S5:S69)+1</f>
        <v>1.0405598350448364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3931.448848918757</v>
      </c>
      <c r="D12" s="5">
        <f t="shared" ref="D12:D36" si="0">IF(A12&lt;startage,1,0)*(C12*(1-initialunempprob))+IF(A12=startage,1,0)*(C12*(1-unempprob))+IF(A12&gt;startage,1,0)*(C12*(1-unempprob)+unempprob*300*52)</f>
        <v>3707.3562645303878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283.61275423657463</v>
      </c>
      <c r="G12" s="5">
        <f t="shared" ref="G12:G56" si="3">D12-F12</f>
        <v>3423.743510293813</v>
      </c>
      <c r="H12" s="22">
        <f>0.1*Grade15!H12</f>
        <v>1778.2799299355481</v>
      </c>
      <c r="I12" s="5">
        <f t="shared" ref="I12:I36" si="4">G12+IF(A12&lt;startage,1,0)*(H12*(1-initialunempprob))+IF(A12&gt;=startage,1,0)*(H12*(1-unempprob))</f>
        <v>5100.6614842230347</v>
      </c>
      <c r="J12" s="26">
        <f t="shared" ref="J12:J56" si="5">(F12-(IF(A12&gt;startage,1,0)*(unempprob*300*52)))/(IF(A12&lt;startage,1,0)*((C12+H12)*(1-initialunempprob))+IF(A12&gt;=startage,1,0)*((C12+H12)*(1-unempprob)))</f>
        <v>5.2674277288987714E-2</v>
      </c>
      <c r="L12" s="22">
        <f>0.1*Grade15!L12</f>
        <v>6017.5539865067867</v>
      </c>
      <c r="M12" s="5">
        <f>scrimecost*Meta!O9</f>
        <v>7650.808</v>
      </c>
      <c r="N12" s="5">
        <f>L12-Grade15!L12</f>
        <v>-54157.985878561078</v>
      </c>
      <c r="O12" s="5"/>
      <c r="P12" s="22"/>
      <c r="Q12" s="22">
        <f>0.05*feel*Grade15!G12</f>
        <v>388.7666221825703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-62825.752500743649</v>
      </c>
      <c r="T12" s="22">
        <f t="shared" ref="T12:T43" si="7">S12/sreturn^(A12-startage+1)</f>
        <v>-62825.752500743649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52759.228977241641</v>
      </c>
      <c r="D13" s="5">
        <f t="shared" si="0"/>
        <v>50279.545215311278</v>
      </c>
      <c r="E13" s="5">
        <f t="shared" si="1"/>
        <v>40779.545215311278</v>
      </c>
      <c r="F13" s="5">
        <f t="shared" si="2"/>
        <v>14244.226034330261</v>
      </c>
      <c r="G13" s="5">
        <f t="shared" si="3"/>
        <v>36035.319180981016</v>
      </c>
      <c r="H13" s="22">
        <f t="shared" ref="H13:H36" si="10">benefits*B13/expnorm</f>
        <v>23154.910366930832</v>
      </c>
      <c r="I13" s="5">
        <f t="shared" si="4"/>
        <v>58101.948760666099</v>
      </c>
      <c r="J13" s="26">
        <f t="shared" si="5"/>
        <v>0.19688982969304725</v>
      </c>
      <c r="L13" s="22">
        <f t="shared" ref="L13:L36" si="11">(sincome+sbenefits)*(1-sunemp)*B13/expnorm</f>
        <v>66439.990562410865</v>
      </c>
      <c r="M13" s="5">
        <f>scrimecost*Meta!O10</f>
        <v>7011.576</v>
      </c>
      <c r="N13" s="5">
        <f>L13-Grade15!L13</f>
        <v>4760.0622007163038</v>
      </c>
      <c r="O13" s="5">
        <f>Grade15!M13-M13</f>
        <v>53.351999999999862</v>
      </c>
      <c r="P13" s="22">
        <f t="shared" ref="P13:P56" si="12">(spart-initialspart)*(L13*J13+nptrans)</f>
        <v>58.906075279922277</v>
      </c>
      <c r="Q13" s="22"/>
      <c r="R13" s="22"/>
      <c r="S13" s="22">
        <f t="shared" si="6"/>
        <v>2038.8115591175044</v>
      </c>
      <c r="T13" s="22">
        <f t="shared" si="7"/>
        <v>1959.3410109180838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54078.209701672677</v>
      </c>
      <c r="D14" s="5">
        <f t="shared" si="0"/>
        <v>52269.733845694056</v>
      </c>
      <c r="E14" s="5">
        <f t="shared" si="1"/>
        <v>42769.733845694056</v>
      </c>
      <c r="F14" s="5">
        <f t="shared" si="2"/>
        <v>15093.041485188514</v>
      </c>
      <c r="G14" s="5">
        <f t="shared" si="3"/>
        <v>37176.692360505542</v>
      </c>
      <c r="H14" s="22">
        <f t="shared" si="10"/>
        <v>23733.783126104099</v>
      </c>
      <c r="I14" s="5">
        <f t="shared" si="4"/>
        <v>59794.987679682745</v>
      </c>
      <c r="J14" s="26">
        <f t="shared" si="5"/>
        <v>0.1936467475808181</v>
      </c>
      <c r="L14" s="22">
        <f t="shared" si="11"/>
        <v>68100.990326471132</v>
      </c>
      <c r="M14" s="5">
        <f>scrimecost*Meta!O11</f>
        <v>6552.1280000000006</v>
      </c>
      <c r="N14" s="5">
        <f>L14-Grade15!L14</f>
        <v>4879.0637557342125</v>
      </c>
      <c r="O14" s="5">
        <f>Grade15!M14-M14</f>
        <v>49.855999999999767</v>
      </c>
      <c r="P14" s="22">
        <f t="shared" si="12"/>
        <v>59.224605851261721</v>
      </c>
      <c r="Q14" s="22"/>
      <c r="R14" s="22"/>
      <c r="S14" s="22">
        <f t="shared" si="6"/>
        <v>2086.1077204106982</v>
      </c>
      <c r="T14" s="22">
        <f t="shared" si="7"/>
        <v>1926.6490539918982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55430.164944214499</v>
      </c>
      <c r="D15" s="5">
        <f t="shared" si="0"/>
        <v>53558.147191836411</v>
      </c>
      <c r="E15" s="5">
        <f t="shared" si="1"/>
        <v>44058.147191836411</v>
      </c>
      <c r="F15" s="5">
        <f t="shared" si="2"/>
        <v>15642.549777318229</v>
      </c>
      <c r="G15" s="5">
        <f t="shared" si="3"/>
        <v>37915.597414518183</v>
      </c>
      <c r="H15" s="22">
        <f t="shared" si="10"/>
        <v>24327.127704256702</v>
      </c>
      <c r="I15" s="5">
        <f t="shared" si="4"/>
        <v>61099.350116674817</v>
      </c>
      <c r="J15" s="26">
        <f t="shared" si="5"/>
        <v>0.19615320085874158</v>
      </c>
      <c r="L15" s="22">
        <f t="shared" si="11"/>
        <v>69803.515084632905</v>
      </c>
      <c r="M15" s="5">
        <f>scrimecost*Meta!O12</f>
        <v>6259.9790000000003</v>
      </c>
      <c r="N15" s="5">
        <f>L15-Grade15!L15</f>
        <v>5001.0403496275612</v>
      </c>
      <c r="O15" s="5">
        <f>Grade15!M15-M15</f>
        <v>47.632999999999811</v>
      </c>
      <c r="P15" s="22">
        <f t="shared" si="12"/>
        <v>60.73854874512665</v>
      </c>
      <c r="Q15" s="22"/>
      <c r="R15" s="22"/>
      <c r="S15" s="22">
        <f t="shared" si="6"/>
        <v>2136.150665057979</v>
      </c>
      <c r="T15" s="22">
        <f t="shared" si="7"/>
        <v>1895.9667010520545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56815.919067819857</v>
      </c>
      <c r="D16" s="5">
        <f t="shared" si="0"/>
        <v>54878.770871632318</v>
      </c>
      <c r="E16" s="5">
        <f t="shared" si="1"/>
        <v>45378.770871632318</v>
      </c>
      <c r="F16" s="5">
        <f t="shared" si="2"/>
        <v>16205.795776751183</v>
      </c>
      <c r="G16" s="5">
        <f t="shared" si="3"/>
        <v>38672.975094881134</v>
      </c>
      <c r="H16" s="22">
        <f t="shared" si="10"/>
        <v>24935.305896863116</v>
      </c>
      <c r="I16" s="5">
        <f t="shared" si="4"/>
        <v>62436.321614591681</v>
      </c>
      <c r="J16" s="26">
        <f t="shared" si="5"/>
        <v>0.19859852112988644</v>
      </c>
      <c r="L16" s="22">
        <f t="shared" si="11"/>
        <v>71548.602961748737</v>
      </c>
      <c r="M16" s="5">
        <f>scrimecost*Meta!O13</f>
        <v>5256.1850000000004</v>
      </c>
      <c r="N16" s="5">
        <f>L16-Grade15!L16</f>
        <v>5126.0663583682763</v>
      </c>
      <c r="O16" s="5">
        <f>Grade15!M16-M16</f>
        <v>39.994999999999891</v>
      </c>
      <c r="P16" s="22">
        <f t="shared" si="12"/>
        <v>62.290340211338183</v>
      </c>
      <c r="Q16" s="22"/>
      <c r="R16" s="22"/>
      <c r="S16" s="22">
        <f t="shared" si="6"/>
        <v>2184.1539963714558</v>
      </c>
      <c r="T16" s="22">
        <f t="shared" si="7"/>
        <v>1863.0092962900924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58236.317044515345</v>
      </c>
      <c r="D17" s="5">
        <f t="shared" si="0"/>
        <v>56232.41014342312</v>
      </c>
      <c r="E17" s="5">
        <f t="shared" si="1"/>
        <v>46732.41014342312</v>
      </c>
      <c r="F17" s="5">
        <f t="shared" si="2"/>
        <v>16783.122926169963</v>
      </c>
      <c r="G17" s="5">
        <f t="shared" si="3"/>
        <v>39449.287217253157</v>
      </c>
      <c r="H17" s="22">
        <f t="shared" si="10"/>
        <v>25558.688544284694</v>
      </c>
      <c r="I17" s="5">
        <f t="shared" si="4"/>
        <v>63806.717399956469</v>
      </c>
      <c r="J17" s="26">
        <f t="shared" si="5"/>
        <v>0.20098419944319848</v>
      </c>
      <c r="L17" s="22">
        <f t="shared" si="11"/>
        <v>73337.318035792443</v>
      </c>
      <c r="M17" s="5">
        <f>scrimecost*Meta!O14</f>
        <v>5256.1850000000004</v>
      </c>
      <c r="N17" s="5">
        <f>L17-Grade15!L17</f>
        <v>5254.2180173274683</v>
      </c>
      <c r="O17" s="5">
        <f>Grade15!M17-M17</f>
        <v>39.994999999999891</v>
      </c>
      <c r="P17" s="22">
        <f t="shared" si="12"/>
        <v>63.880926464205011</v>
      </c>
      <c r="Q17" s="22"/>
      <c r="R17" s="22"/>
      <c r="S17" s="22">
        <f t="shared" si="6"/>
        <v>2238.164386267752</v>
      </c>
      <c r="T17" s="22">
        <f t="shared" si="7"/>
        <v>1834.6646325702902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59692.224970628224</v>
      </c>
      <c r="D18" s="5">
        <f t="shared" si="0"/>
        <v>57619.89039700869</v>
      </c>
      <c r="E18" s="5">
        <f t="shared" si="1"/>
        <v>48119.89039700869</v>
      </c>
      <c r="F18" s="5">
        <f t="shared" si="2"/>
        <v>17374.883254324206</v>
      </c>
      <c r="G18" s="5">
        <f t="shared" si="3"/>
        <v>40245.007142684481</v>
      </c>
      <c r="H18" s="22">
        <f t="shared" si="10"/>
        <v>26197.655757891807</v>
      </c>
      <c r="I18" s="5">
        <f t="shared" si="4"/>
        <v>65211.373079955374</v>
      </c>
      <c r="J18" s="26">
        <f t="shared" si="5"/>
        <v>0.20331169048057607</v>
      </c>
      <c r="L18" s="22">
        <f t="shared" si="11"/>
        <v>75170.750986687257</v>
      </c>
      <c r="M18" s="5">
        <f>scrimecost*Meta!O15</f>
        <v>5256.1850000000004</v>
      </c>
      <c r="N18" s="5">
        <f>L18-Grade15!L18</f>
        <v>5385.573467760667</v>
      </c>
      <c r="O18" s="5">
        <f>Grade15!M18-M18</f>
        <v>39.994999999999891</v>
      </c>
      <c r="P18" s="22">
        <f t="shared" si="12"/>
        <v>65.511277373393511</v>
      </c>
      <c r="Q18" s="22"/>
      <c r="R18" s="22"/>
      <c r="S18" s="22">
        <f t="shared" si="6"/>
        <v>2293.5250359114671</v>
      </c>
      <c r="T18" s="22">
        <f t="shared" si="7"/>
        <v>1806.7627780231837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61184.53059489392</v>
      </c>
      <c r="D19" s="5">
        <f t="shared" si="0"/>
        <v>59042.057656933903</v>
      </c>
      <c r="E19" s="5">
        <f t="shared" si="1"/>
        <v>49542.057656933903</v>
      </c>
      <c r="F19" s="5">
        <f t="shared" si="2"/>
        <v>17981.437590682312</v>
      </c>
      <c r="G19" s="5">
        <f t="shared" si="3"/>
        <v>41060.620066251591</v>
      </c>
      <c r="H19" s="22">
        <f t="shared" si="10"/>
        <v>26852.597151839105</v>
      </c>
      <c r="I19" s="5">
        <f t="shared" si="4"/>
        <v>66651.145151954261</v>
      </c>
      <c r="J19" s="26">
        <f t="shared" si="5"/>
        <v>0.20558241344387132</v>
      </c>
      <c r="L19" s="22">
        <f t="shared" si="11"/>
        <v>77050.019761354415</v>
      </c>
      <c r="M19" s="5">
        <f>scrimecost*Meta!O16</f>
        <v>5256.1850000000004</v>
      </c>
      <c r="N19" s="5">
        <f>L19-Grade15!L19</f>
        <v>5520.2128044546553</v>
      </c>
      <c r="O19" s="5">
        <f>Grade15!M19-M19</f>
        <v>39.994999999999891</v>
      </c>
      <c r="P19" s="22">
        <f t="shared" si="12"/>
        <v>67.182387055311722</v>
      </c>
      <c r="Q19" s="22"/>
      <c r="R19" s="22"/>
      <c r="S19" s="22">
        <f t="shared" si="6"/>
        <v>2350.2697017962582</v>
      </c>
      <c r="T19" s="22">
        <f t="shared" si="7"/>
        <v>1779.2963720577948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62714.143859766278</v>
      </c>
      <c r="D20" s="5">
        <f t="shared" si="0"/>
        <v>60499.779098357256</v>
      </c>
      <c r="E20" s="5">
        <f t="shared" si="1"/>
        <v>50999.779098357256</v>
      </c>
      <c r="F20" s="5">
        <f t="shared" si="2"/>
        <v>18603.155785449369</v>
      </c>
      <c r="G20" s="5">
        <f t="shared" si="3"/>
        <v>41896.62331290789</v>
      </c>
      <c r="H20" s="22">
        <f t="shared" si="10"/>
        <v>27523.91208063508</v>
      </c>
      <c r="I20" s="5">
        <f t="shared" si="4"/>
        <v>68126.911525753123</v>
      </c>
      <c r="J20" s="26">
        <f t="shared" si="5"/>
        <v>0.20779775292025685</v>
      </c>
      <c r="L20" s="22">
        <f t="shared" si="11"/>
        <v>78976.270255388285</v>
      </c>
      <c r="M20" s="5">
        <f>scrimecost*Meta!O17</f>
        <v>5256.1850000000004</v>
      </c>
      <c r="N20" s="5">
        <f>L20-Grade15!L20</f>
        <v>5658.2181245660322</v>
      </c>
      <c r="O20" s="5">
        <f>Grade15!M20-M20</f>
        <v>39.994999999999891</v>
      </c>
      <c r="P20" s="22">
        <f t="shared" si="12"/>
        <v>68.895274479277873</v>
      </c>
      <c r="Q20" s="22"/>
      <c r="R20" s="22"/>
      <c r="S20" s="22">
        <f t="shared" si="6"/>
        <v>2408.4329843281848</v>
      </c>
      <c r="T20" s="22">
        <f t="shared" si="7"/>
        <v>1752.2581929585588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64281.997456260426</v>
      </c>
      <c r="D21" s="5">
        <f t="shared" si="0"/>
        <v>61993.943575816178</v>
      </c>
      <c r="E21" s="5">
        <f t="shared" si="1"/>
        <v>52493.943575816178</v>
      </c>
      <c r="F21" s="5">
        <f t="shared" si="2"/>
        <v>19240.416935085599</v>
      </c>
      <c r="G21" s="5">
        <f t="shared" si="3"/>
        <v>42753.526640730575</v>
      </c>
      <c r="H21" s="22">
        <f t="shared" si="10"/>
        <v>28212.009882650953</v>
      </c>
      <c r="I21" s="5">
        <f t="shared" si="4"/>
        <v>69639.572058896927</v>
      </c>
      <c r="J21" s="26">
        <f t="shared" si="5"/>
        <v>0.20995905972648668</v>
      </c>
      <c r="L21" s="22">
        <f t="shared" si="11"/>
        <v>80950.67701177299</v>
      </c>
      <c r="M21" s="5">
        <f>scrimecost*Meta!O18</f>
        <v>4237.4090000000006</v>
      </c>
      <c r="N21" s="5">
        <f>L21-Grade15!L21</f>
        <v>5799.6735776801943</v>
      </c>
      <c r="O21" s="5">
        <f>Grade15!M21-M21</f>
        <v>32.242999999999483</v>
      </c>
      <c r="P21" s="22">
        <f t="shared" si="12"/>
        <v>70.650984088843202</v>
      </c>
      <c r="Q21" s="22"/>
      <c r="R21" s="22"/>
      <c r="S21" s="22">
        <f t="shared" si="6"/>
        <v>2463.2906209234106</v>
      </c>
      <c r="T21" s="22">
        <f t="shared" si="7"/>
        <v>1722.3131907623924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65889.047392666922</v>
      </c>
      <c r="D22" s="5">
        <f t="shared" si="0"/>
        <v>63525.462165211567</v>
      </c>
      <c r="E22" s="5">
        <f t="shared" si="1"/>
        <v>54025.462165211567</v>
      </c>
      <c r="F22" s="5">
        <f t="shared" si="2"/>
        <v>19893.609613462733</v>
      </c>
      <c r="G22" s="5">
        <f t="shared" si="3"/>
        <v>43631.852551748831</v>
      </c>
      <c r="H22" s="22">
        <f t="shared" si="10"/>
        <v>28917.310129717225</v>
      </c>
      <c r="I22" s="5">
        <f t="shared" si="4"/>
        <v>71190.04910536934</v>
      </c>
      <c r="J22" s="26">
        <f t="shared" si="5"/>
        <v>0.21206765173256453</v>
      </c>
      <c r="L22" s="22">
        <f t="shared" si="11"/>
        <v>82974.443937067306</v>
      </c>
      <c r="M22" s="5">
        <f>scrimecost*Meta!O19</f>
        <v>4237.4090000000006</v>
      </c>
      <c r="N22" s="5">
        <f>L22-Grade15!L22</f>
        <v>5944.6654171222035</v>
      </c>
      <c r="O22" s="5">
        <f>Grade15!M22-M22</f>
        <v>32.242999999999483</v>
      </c>
      <c r="P22" s="22">
        <f t="shared" si="12"/>
        <v>72.450586438647633</v>
      </c>
      <c r="Q22" s="22"/>
      <c r="R22" s="22"/>
      <c r="S22" s="22">
        <f t="shared" si="6"/>
        <v>2524.3984196335136</v>
      </c>
      <c r="T22" s="22">
        <f t="shared" si="7"/>
        <v>1696.2400600799756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67536.273577483604</v>
      </c>
      <c r="D23" s="5">
        <f t="shared" si="0"/>
        <v>65095.268719341868</v>
      </c>
      <c r="E23" s="5">
        <f t="shared" si="1"/>
        <v>55595.268719341868</v>
      </c>
      <c r="F23" s="5">
        <f t="shared" si="2"/>
        <v>20563.132108799306</v>
      </c>
      <c r="G23" s="5">
        <f t="shared" si="3"/>
        <v>44532.136610542562</v>
      </c>
      <c r="H23" s="22">
        <f t="shared" si="10"/>
        <v>29640.242882960156</v>
      </c>
      <c r="I23" s="5">
        <f t="shared" si="4"/>
        <v>72779.288078003592</v>
      </c>
      <c r="J23" s="26">
        <f t="shared" si="5"/>
        <v>0.21412481466532349</v>
      </c>
      <c r="L23" s="22">
        <f t="shared" si="11"/>
        <v>85048.805035493977</v>
      </c>
      <c r="M23" s="5">
        <f>scrimecost*Meta!O20</f>
        <v>4237.4090000000006</v>
      </c>
      <c r="N23" s="5">
        <f>L23-Grade15!L23</f>
        <v>6093.2820525502466</v>
      </c>
      <c r="O23" s="5">
        <f>Grade15!M23-M23</f>
        <v>32.242999999999483</v>
      </c>
      <c r="P23" s="22">
        <f t="shared" si="12"/>
        <v>74.295178847197207</v>
      </c>
      <c r="Q23" s="22"/>
      <c r="R23" s="22"/>
      <c r="S23" s="22">
        <f t="shared" si="6"/>
        <v>2587.033913311363</v>
      </c>
      <c r="T23" s="22">
        <f t="shared" si="7"/>
        <v>1670.5692364810395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69224.680416920688</v>
      </c>
      <c r="D24" s="5">
        <f t="shared" si="0"/>
        <v>66704.320437325412</v>
      </c>
      <c r="E24" s="5">
        <f t="shared" si="1"/>
        <v>57204.320437325412</v>
      </c>
      <c r="F24" s="5">
        <f t="shared" si="2"/>
        <v>21249.392666519288</v>
      </c>
      <c r="G24" s="5">
        <f t="shared" si="3"/>
        <v>45454.927770806127</v>
      </c>
      <c r="H24" s="22">
        <f t="shared" si="10"/>
        <v>30381.24895503416</v>
      </c>
      <c r="I24" s="5">
        <f t="shared" si="4"/>
        <v>74408.258024953684</v>
      </c>
      <c r="J24" s="26">
        <f t="shared" si="5"/>
        <v>0.21613180289240538</v>
      </c>
      <c r="L24" s="22">
        <f t="shared" si="11"/>
        <v>87175.025161381331</v>
      </c>
      <c r="M24" s="5">
        <f>scrimecost*Meta!O21</f>
        <v>4237.4090000000006</v>
      </c>
      <c r="N24" s="5">
        <f>L24-Grade15!L24</f>
        <v>6245.6141038640053</v>
      </c>
      <c r="O24" s="5">
        <f>Grade15!M24-M24</f>
        <v>32.242999999999483</v>
      </c>
      <c r="P24" s="22">
        <f t="shared" si="12"/>
        <v>76.185886065960517</v>
      </c>
      <c r="Q24" s="22"/>
      <c r="R24" s="22"/>
      <c r="S24" s="22">
        <f t="shared" si="6"/>
        <v>2651.2352943311639</v>
      </c>
      <c r="T24" s="22">
        <f t="shared" si="7"/>
        <v>1645.2942197466987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70955.297427343699</v>
      </c>
      <c r="D25" s="5">
        <f t="shared" si="0"/>
        <v>68353.598448258534</v>
      </c>
      <c r="E25" s="5">
        <f t="shared" si="1"/>
        <v>58853.598448258534</v>
      </c>
      <c r="F25" s="5">
        <f t="shared" si="2"/>
        <v>21952.809738182263</v>
      </c>
      <c r="G25" s="5">
        <f t="shared" si="3"/>
        <v>46400.788710076275</v>
      </c>
      <c r="H25" s="22">
        <f t="shared" si="10"/>
        <v>31140.780178910009</v>
      </c>
      <c r="I25" s="5">
        <f t="shared" si="4"/>
        <v>76077.952220577514</v>
      </c>
      <c r="J25" s="26">
        <f t="shared" si="5"/>
        <v>0.21808984018711935</v>
      </c>
      <c r="L25" s="22">
        <f t="shared" si="11"/>
        <v>89354.400790415864</v>
      </c>
      <c r="M25" s="5">
        <f>scrimecost*Meta!O22</f>
        <v>4237.4090000000006</v>
      </c>
      <c r="N25" s="5">
        <f>L25-Grade15!L25</f>
        <v>6401.7544564606069</v>
      </c>
      <c r="O25" s="5">
        <f>Grade15!M25-M25</f>
        <v>32.242999999999483</v>
      </c>
      <c r="P25" s="22">
        <f t="shared" si="12"/>
        <v>78.12386096519289</v>
      </c>
      <c r="Q25" s="22"/>
      <c r="R25" s="22"/>
      <c r="S25" s="22">
        <f t="shared" si="6"/>
        <v>2717.0417098764597</v>
      </c>
      <c r="T25" s="22">
        <f t="shared" si="7"/>
        <v>1620.4086257388756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72729.179863027297</v>
      </c>
      <c r="D26" s="5">
        <f t="shared" si="0"/>
        <v>70044.108409465014</v>
      </c>
      <c r="E26" s="5">
        <f t="shared" si="1"/>
        <v>60544.108409465014</v>
      </c>
      <c r="F26" s="5">
        <f t="shared" si="2"/>
        <v>22673.812236636826</v>
      </c>
      <c r="G26" s="5">
        <f t="shared" si="3"/>
        <v>47370.296172828188</v>
      </c>
      <c r="H26" s="22">
        <f t="shared" si="10"/>
        <v>31919.29968338276</v>
      </c>
      <c r="I26" s="5">
        <f t="shared" si="4"/>
        <v>77789.388771091952</v>
      </c>
      <c r="J26" s="26">
        <f t="shared" si="5"/>
        <v>0.22000012047464526</v>
      </c>
      <c r="L26" s="22">
        <f t="shared" si="11"/>
        <v>91588.26081017626</v>
      </c>
      <c r="M26" s="5">
        <f>scrimecost*Meta!O23</f>
        <v>3288.549</v>
      </c>
      <c r="N26" s="5">
        <f>L26-Grade15!L26</f>
        <v>6561.7983178721333</v>
      </c>
      <c r="O26" s="5">
        <f>Grade15!M26-M26</f>
        <v>25.022999999999683</v>
      </c>
      <c r="P26" s="22">
        <f t="shared" si="12"/>
        <v>80.110285236906094</v>
      </c>
      <c r="Q26" s="22"/>
      <c r="R26" s="22"/>
      <c r="S26" s="22">
        <f t="shared" si="6"/>
        <v>2780.0602058103923</v>
      </c>
      <c r="T26" s="22">
        <f t="shared" si="7"/>
        <v>1593.3654057475214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74547.409359602971</v>
      </c>
      <c r="D27" s="5">
        <f t="shared" si="0"/>
        <v>71776.881119701618</v>
      </c>
      <c r="E27" s="5">
        <f t="shared" si="1"/>
        <v>62276.881119701618</v>
      </c>
      <c r="F27" s="5">
        <f t="shared" si="2"/>
        <v>23412.83979755274</v>
      </c>
      <c r="G27" s="5">
        <f t="shared" si="3"/>
        <v>48364.041322148878</v>
      </c>
      <c r="H27" s="22">
        <f t="shared" si="10"/>
        <v>32717.282175467324</v>
      </c>
      <c r="I27" s="5">
        <f t="shared" si="4"/>
        <v>79543.61123536923</v>
      </c>
      <c r="J27" s="26">
        <f t="shared" si="5"/>
        <v>0.22186380856003635</v>
      </c>
      <c r="L27" s="22">
        <f t="shared" si="11"/>
        <v>93877.967330430634</v>
      </c>
      <c r="M27" s="5">
        <f>scrimecost*Meta!O24</f>
        <v>3288.549</v>
      </c>
      <c r="N27" s="5">
        <f>L27-Grade15!L27</f>
        <v>6725.8432758188865</v>
      </c>
      <c r="O27" s="5">
        <f>Grade15!M27-M27</f>
        <v>25.022999999999683</v>
      </c>
      <c r="P27" s="22">
        <f t="shared" si="12"/>
        <v>82.146370115412097</v>
      </c>
      <c r="Q27" s="22"/>
      <c r="R27" s="22"/>
      <c r="S27" s="22">
        <f t="shared" si="6"/>
        <v>2849.1980711426481</v>
      </c>
      <c r="T27" s="22">
        <f t="shared" si="7"/>
        <v>1569.3389934430211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76411.09459359305</v>
      </c>
      <c r="D28" s="5">
        <f t="shared" si="0"/>
        <v>73552.973147694167</v>
      </c>
      <c r="E28" s="5">
        <f t="shared" si="1"/>
        <v>64052.973147694167</v>
      </c>
      <c r="F28" s="5">
        <f t="shared" si="2"/>
        <v>24170.343047491562</v>
      </c>
      <c r="G28" s="5">
        <f t="shared" si="3"/>
        <v>49382.630100202601</v>
      </c>
      <c r="H28" s="22">
        <f t="shared" si="10"/>
        <v>33535.214229854013</v>
      </c>
      <c r="I28" s="5">
        <f t="shared" si="4"/>
        <v>81341.689261253472</v>
      </c>
      <c r="J28" s="26">
        <f t="shared" si="5"/>
        <v>0.22368204083846668</v>
      </c>
      <c r="L28" s="22">
        <f t="shared" si="11"/>
        <v>96224.916513691438</v>
      </c>
      <c r="M28" s="5">
        <f>scrimecost*Meta!O25</f>
        <v>3288.549</v>
      </c>
      <c r="N28" s="5">
        <f>L28-Grade15!L28</f>
        <v>6893.9893577144103</v>
      </c>
      <c r="O28" s="5">
        <f>Grade15!M28-M28</f>
        <v>25.022999999999683</v>
      </c>
      <c r="P28" s="22">
        <f t="shared" si="12"/>
        <v>84.233357115880807</v>
      </c>
      <c r="Q28" s="22"/>
      <c r="R28" s="22"/>
      <c r="S28" s="22">
        <f t="shared" si="6"/>
        <v>2920.0643831082516</v>
      </c>
      <c r="T28" s="22">
        <f t="shared" si="7"/>
        <v>1545.6796632093742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78321.371958432865</v>
      </c>
      <c r="D29" s="5">
        <f t="shared" si="0"/>
        <v>75373.467476386519</v>
      </c>
      <c r="E29" s="5">
        <f t="shared" si="1"/>
        <v>65873.467476386519</v>
      </c>
      <c r="F29" s="5">
        <f t="shared" si="2"/>
        <v>24946.783878678849</v>
      </c>
      <c r="G29" s="5">
        <f t="shared" si="3"/>
        <v>50426.68359770767</v>
      </c>
      <c r="H29" s="22">
        <f t="shared" si="10"/>
        <v>34373.59458560036</v>
      </c>
      <c r="I29" s="5">
        <f t="shared" si="4"/>
        <v>83184.719237784811</v>
      </c>
      <c r="J29" s="26">
        <f t="shared" si="5"/>
        <v>0.22545592598815481</v>
      </c>
      <c r="L29" s="22">
        <f t="shared" si="11"/>
        <v>98630.539426533694</v>
      </c>
      <c r="M29" s="5">
        <f>scrimecost*Meta!O26</f>
        <v>3288.549</v>
      </c>
      <c r="N29" s="5">
        <f>L29-Grade15!L29</f>
        <v>7066.3390916572534</v>
      </c>
      <c r="O29" s="5">
        <f>Grade15!M29-M29</f>
        <v>25.022999999999683</v>
      </c>
      <c r="P29" s="22">
        <f t="shared" si="12"/>
        <v>86.372518791361173</v>
      </c>
      <c r="Q29" s="22"/>
      <c r="R29" s="22"/>
      <c r="S29" s="22">
        <f t="shared" si="6"/>
        <v>2992.7023528729669</v>
      </c>
      <c r="T29" s="22">
        <f t="shared" si="7"/>
        <v>1522.3816216317412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80279.406257393683</v>
      </c>
      <c r="D30" s="5">
        <f t="shared" si="0"/>
        <v>77239.474163296167</v>
      </c>
      <c r="E30" s="5">
        <f t="shared" si="1"/>
        <v>67739.474163296167</v>
      </c>
      <c r="F30" s="5">
        <f t="shared" si="2"/>
        <v>25742.635730645816</v>
      </c>
      <c r="G30" s="5">
        <f t="shared" si="3"/>
        <v>51496.838432650351</v>
      </c>
      <c r="H30" s="22">
        <f t="shared" si="10"/>
        <v>35232.934450240362</v>
      </c>
      <c r="I30" s="5">
        <f t="shared" si="4"/>
        <v>85073.824963729421</v>
      </c>
      <c r="J30" s="26">
        <f t="shared" si="5"/>
        <v>0.22718654564638713</v>
      </c>
      <c r="L30" s="22">
        <f t="shared" si="11"/>
        <v>101096.30291219703</v>
      </c>
      <c r="M30" s="5">
        <f>scrimecost*Meta!O27</f>
        <v>3288.549</v>
      </c>
      <c r="N30" s="5">
        <f>L30-Grade15!L30</f>
        <v>7242.9975689486746</v>
      </c>
      <c r="O30" s="5">
        <f>Grade15!M30-M30</f>
        <v>25.022999999999683</v>
      </c>
      <c r="P30" s="22">
        <f t="shared" si="12"/>
        <v>88.56515950872857</v>
      </c>
      <c r="Q30" s="22"/>
      <c r="R30" s="22"/>
      <c r="S30" s="22">
        <f t="shared" si="6"/>
        <v>3067.1562718818022</v>
      </c>
      <c r="T30" s="22">
        <f t="shared" si="7"/>
        <v>1499.4391737880428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82286.391413828533</v>
      </c>
      <c r="D31" s="5">
        <f t="shared" si="0"/>
        <v>79152.13101737859</v>
      </c>
      <c r="E31" s="5">
        <f t="shared" si="1"/>
        <v>69652.13101737859</v>
      </c>
      <c r="F31" s="5">
        <f t="shared" si="2"/>
        <v>26558.383878911969</v>
      </c>
      <c r="G31" s="5">
        <f t="shared" si="3"/>
        <v>52593.747138466621</v>
      </c>
      <c r="H31" s="22">
        <f t="shared" si="10"/>
        <v>36113.757811496376</v>
      </c>
      <c r="I31" s="5">
        <f t="shared" si="4"/>
        <v>87010.15833282267</v>
      </c>
      <c r="J31" s="26">
        <f t="shared" si="5"/>
        <v>0.22887495506905287</v>
      </c>
      <c r="L31" s="22">
        <f t="shared" si="11"/>
        <v>103623.71048500195</v>
      </c>
      <c r="M31" s="5">
        <f>scrimecost*Meta!O28</f>
        <v>2876.5439999999999</v>
      </c>
      <c r="N31" s="5">
        <f>L31-Grade15!L31</f>
        <v>7424.072508172394</v>
      </c>
      <c r="O31" s="5">
        <f>Grade15!M31-M31</f>
        <v>21.88799999999992</v>
      </c>
      <c r="P31" s="22">
        <f t="shared" si="12"/>
        <v>90.812616244030181</v>
      </c>
      <c r="Q31" s="22"/>
      <c r="R31" s="22"/>
      <c r="S31" s="22">
        <f t="shared" si="6"/>
        <v>3141.5466488658658</v>
      </c>
      <c r="T31" s="22">
        <f t="shared" si="7"/>
        <v>1475.9423811756988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84343.551199174239</v>
      </c>
      <c r="D32" s="5">
        <f t="shared" si="0"/>
        <v>81112.604292813048</v>
      </c>
      <c r="E32" s="5">
        <f t="shared" si="1"/>
        <v>71612.604292813048</v>
      </c>
      <c r="F32" s="5">
        <f t="shared" si="2"/>
        <v>27394.525730884765</v>
      </c>
      <c r="G32" s="5">
        <f t="shared" si="3"/>
        <v>53718.078561928283</v>
      </c>
      <c r="H32" s="22">
        <f t="shared" si="10"/>
        <v>37016.601756783784</v>
      </c>
      <c r="I32" s="5">
        <f t="shared" si="4"/>
        <v>88994.900036143226</v>
      </c>
      <c r="J32" s="26">
        <f t="shared" si="5"/>
        <v>0.23052218377409253</v>
      </c>
      <c r="L32" s="22">
        <f t="shared" si="11"/>
        <v>106214.30324712701</v>
      </c>
      <c r="M32" s="5">
        <f>scrimecost*Meta!O29</f>
        <v>2876.5439999999999</v>
      </c>
      <c r="N32" s="5">
        <f>L32-Grade15!L32</f>
        <v>7609.6743208767293</v>
      </c>
      <c r="O32" s="5">
        <f>Grade15!M32-M32</f>
        <v>21.88799999999992</v>
      </c>
      <c r="P32" s="22">
        <f t="shared" si="12"/>
        <v>93.116259397714302</v>
      </c>
      <c r="Q32" s="22"/>
      <c r="R32" s="22"/>
      <c r="S32" s="22">
        <f t="shared" si="6"/>
        <v>3219.7697975245387</v>
      </c>
      <c r="T32" s="22">
        <f t="shared" si="7"/>
        <v>1453.7296705222964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86452.13997915358</v>
      </c>
      <c r="D33" s="5">
        <f t="shared" si="0"/>
        <v>83122.089400133351</v>
      </c>
      <c r="E33" s="5">
        <f t="shared" si="1"/>
        <v>73622.089400133351</v>
      </c>
      <c r="F33" s="5">
        <f t="shared" si="2"/>
        <v>28251.571129156873</v>
      </c>
      <c r="G33" s="5">
        <f t="shared" si="3"/>
        <v>54870.518270976478</v>
      </c>
      <c r="H33" s="22">
        <f t="shared" si="10"/>
        <v>37942.016800703379</v>
      </c>
      <c r="I33" s="5">
        <f t="shared" si="4"/>
        <v>91029.260282046802</v>
      </c>
      <c r="J33" s="26">
        <f t="shared" si="5"/>
        <v>0.23212923616925316</v>
      </c>
      <c r="L33" s="22">
        <f t="shared" si="11"/>
        <v>108869.66082830516</v>
      </c>
      <c r="M33" s="5">
        <f>scrimecost*Meta!O30</f>
        <v>2876.5439999999999</v>
      </c>
      <c r="N33" s="5">
        <f>L33-Grade15!L33</f>
        <v>7799.9161788986239</v>
      </c>
      <c r="O33" s="5">
        <f>Grade15!M33-M33</f>
        <v>21.88799999999992</v>
      </c>
      <c r="P33" s="22">
        <f t="shared" si="12"/>
        <v>95.477493630240502</v>
      </c>
      <c r="Q33" s="22"/>
      <c r="R33" s="22"/>
      <c r="S33" s="22">
        <f t="shared" si="6"/>
        <v>3299.9485248996584</v>
      </c>
      <c r="T33" s="22">
        <f t="shared" si="7"/>
        <v>1431.854666664128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88613.443478632413</v>
      </c>
      <c r="D34" s="5">
        <f t="shared" si="0"/>
        <v>85181.811635136677</v>
      </c>
      <c r="E34" s="5">
        <f t="shared" si="1"/>
        <v>75681.811635136677</v>
      </c>
      <c r="F34" s="5">
        <f t="shared" si="2"/>
        <v>29130.042662385793</v>
      </c>
      <c r="G34" s="5">
        <f t="shared" si="3"/>
        <v>56051.768972750884</v>
      </c>
      <c r="H34" s="22">
        <f t="shared" si="10"/>
        <v>38890.567220720957</v>
      </c>
      <c r="I34" s="5">
        <f t="shared" si="4"/>
        <v>93114.479534097947</v>
      </c>
      <c r="J34" s="26">
        <f t="shared" si="5"/>
        <v>0.23369709216453188</v>
      </c>
      <c r="L34" s="22">
        <f t="shared" si="11"/>
        <v>111591.40234901279</v>
      </c>
      <c r="M34" s="5">
        <f>scrimecost*Meta!O31</f>
        <v>2876.5439999999999</v>
      </c>
      <c r="N34" s="5">
        <f>L34-Grade15!L34</f>
        <v>7994.9140833710844</v>
      </c>
      <c r="O34" s="5">
        <f>Grade15!M34-M34</f>
        <v>21.88799999999992</v>
      </c>
      <c r="P34" s="22">
        <f t="shared" si="12"/>
        <v>97.897758718579894</v>
      </c>
      <c r="Q34" s="22"/>
      <c r="R34" s="22"/>
      <c r="S34" s="22">
        <f t="shared" si="6"/>
        <v>3382.1317204591642</v>
      </c>
      <c r="T34" s="22">
        <f t="shared" si="7"/>
        <v>1410.3121033183686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90828.779565598219</v>
      </c>
      <c r="D35" s="5">
        <f t="shared" si="0"/>
        <v>87293.026926015096</v>
      </c>
      <c r="E35" s="5">
        <f t="shared" si="1"/>
        <v>77793.026926015096</v>
      </c>
      <c r="F35" s="5">
        <f t="shared" si="2"/>
        <v>30030.475983945438</v>
      </c>
      <c r="G35" s="5">
        <f t="shared" si="3"/>
        <v>57262.550942069662</v>
      </c>
      <c r="H35" s="22">
        <f t="shared" si="10"/>
        <v>39862.831401238975</v>
      </c>
      <c r="I35" s="5">
        <f t="shared" si="4"/>
        <v>95251.829267450405</v>
      </c>
      <c r="J35" s="26">
        <f t="shared" si="5"/>
        <v>0.23522670776968185</v>
      </c>
      <c r="L35" s="22">
        <f t="shared" si="11"/>
        <v>114381.18740773811</v>
      </c>
      <c r="M35" s="5">
        <f>scrimecost*Meta!O32</f>
        <v>2876.5439999999999</v>
      </c>
      <c r="N35" s="5">
        <f>L35-Grade15!L35</f>
        <v>8194.786935455355</v>
      </c>
      <c r="O35" s="5">
        <f>Grade15!M35-M35</f>
        <v>21.88799999999992</v>
      </c>
      <c r="P35" s="22">
        <f t="shared" si="12"/>
        <v>100.37853043412775</v>
      </c>
      <c r="Q35" s="22"/>
      <c r="R35" s="22"/>
      <c r="S35" s="22">
        <f t="shared" si="6"/>
        <v>3466.369495907657</v>
      </c>
      <c r="T35" s="22">
        <f t="shared" si="7"/>
        <v>1389.0968013872896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93099.499054738175</v>
      </c>
      <c r="D36" s="5">
        <f t="shared" si="0"/>
        <v>89457.022599165473</v>
      </c>
      <c r="E36" s="5">
        <f t="shared" si="1"/>
        <v>79957.022599165473</v>
      </c>
      <c r="F36" s="5">
        <f t="shared" si="2"/>
        <v>30953.420138544076</v>
      </c>
      <c r="G36" s="5">
        <f t="shared" si="3"/>
        <v>58503.602460621398</v>
      </c>
      <c r="H36" s="22">
        <f t="shared" si="10"/>
        <v>40859.402186269952</v>
      </c>
      <c r="I36" s="5">
        <f t="shared" si="4"/>
        <v>97442.612744136655</v>
      </c>
      <c r="J36" s="26">
        <f t="shared" si="5"/>
        <v>0.23671901567714523</v>
      </c>
      <c r="L36" s="22">
        <f t="shared" si="11"/>
        <v>117240.71709293156</v>
      </c>
      <c r="M36" s="5">
        <f>scrimecost*Meta!O33</f>
        <v>2324.7070000000003</v>
      </c>
      <c r="N36" s="5">
        <f>L36-Grade15!L36</f>
        <v>8399.6566088417603</v>
      </c>
      <c r="O36" s="5">
        <f>Grade15!M36-M36</f>
        <v>17.688999999999851</v>
      </c>
      <c r="P36" s="22">
        <f t="shared" si="12"/>
        <v>102.92132144256433</v>
      </c>
      <c r="Q36" s="22"/>
      <c r="R36" s="22"/>
      <c r="S36" s="22">
        <f t="shared" si="6"/>
        <v>3550.1350297423728</v>
      </c>
      <c r="T36" s="22">
        <f t="shared" si="7"/>
        <v>1367.2107688489698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95426.986531106624</v>
      </c>
      <c r="D37" s="5">
        <f t="shared" ref="D37:D56" si="15">IF(A37&lt;startage,1,0)*(C37*(1-initialunempprob))+IF(A37=startage,1,0)*(C37*(1-unempprob))+IF(A37&gt;startage,1,0)*(C37*(1-unempprob)+unempprob*300*52)</f>
        <v>91675.118164144602</v>
      </c>
      <c r="E37" s="5">
        <f t="shared" si="1"/>
        <v>82175.118164144602</v>
      </c>
      <c r="F37" s="5">
        <f t="shared" si="2"/>
        <v>31899.437897007672</v>
      </c>
      <c r="G37" s="5">
        <f t="shared" si="3"/>
        <v>59775.68026713693</v>
      </c>
      <c r="H37" s="22">
        <f t="shared" ref="H37:H56" si="16">benefits*B37/expnorm</f>
        <v>41880.887240926699</v>
      </c>
      <c r="I37" s="5">
        <f t="shared" ref="I37:I56" si="17">G37+IF(A37&lt;startage,1,0)*(H37*(1-initialunempprob))+IF(A37&gt;=startage,1,0)*(H37*(1-unempprob))</f>
        <v>99688.165807740064</v>
      </c>
      <c r="J37" s="26">
        <f t="shared" si="5"/>
        <v>0.23817492583076802</v>
      </c>
      <c r="L37" s="22">
        <f t="shared" ref="L37:L56" si="18">(sincome+sbenefits)*(1-sunemp)*B37/expnorm</f>
        <v>120171.73502025484</v>
      </c>
      <c r="M37" s="5">
        <f>scrimecost*Meta!O34</f>
        <v>2324.7070000000003</v>
      </c>
      <c r="N37" s="5">
        <f>L37-Grade15!L37</f>
        <v>8609.6480240628007</v>
      </c>
      <c r="O37" s="5">
        <f>Grade15!M37-M37</f>
        <v>17.688999999999851</v>
      </c>
      <c r="P37" s="22">
        <f t="shared" si="12"/>
        <v>105.52768222621181</v>
      </c>
      <c r="Q37" s="22"/>
      <c r="R37" s="22"/>
      <c r="S37" s="22">
        <f t="shared" si="6"/>
        <v>3638.6373425729475</v>
      </c>
      <c r="T37" s="22">
        <f t="shared" si="7"/>
        <v>1346.6734951186418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97812.661194384273</v>
      </c>
      <c r="D38" s="5">
        <f t="shared" si="15"/>
        <v>93948.666118248206</v>
      </c>
      <c r="E38" s="5">
        <f t="shared" si="1"/>
        <v>84448.666118248206</v>
      </c>
      <c r="F38" s="5">
        <f t="shared" si="2"/>
        <v>32894.566082980309</v>
      </c>
      <c r="G38" s="5">
        <f t="shared" si="3"/>
        <v>61054.100035267897</v>
      </c>
      <c r="H38" s="22">
        <f t="shared" si="16"/>
        <v>42927.909421949858</v>
      </c>
      <c r="I38" s="5">
        <f t="shared" si="17"/>
        <v>101964.39771438611</v>
      </c>
      <c r="J38" s="26">
        <f t="shared" si="5"/>
        <v>0.23978514770338108</v>
      </c>
      <c r="L38" s="22">
        <f t="shared" si="18"/>
        <v>123176.0283957612</v>
      </c>
      <c r="M38" s="5">
        <f>scrimecost*Meta!O35</f>
        <v>2324.7070000000003</v>
      </c>
      <c r="N38" s="5">
        <f>L38-Grade15!L38</f>
        <v>8824.8892246643663</v>
      </c>
      <c r="O38" s="5">
        <f>Grade15!M38-M38</f>
        <v>17.688999999999851</v>
      </c>
      <c r="P38" s="22">
        <f t="shared" si="12"/>
        <v>108.26934648718047</v>
      </c>
      <c r="Q38" s="22"/>
      <c r="R38" s="22"/>
      <c r="S38" s="22">
        <f t="shared" si="6"/>
        <v>3729.3952819213318</v>
      </c>
      <c r="T38" s="22">
        <f t="shared" si="7"/>
        <v>1326.4622624878978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100257.97772424389</v>
      </c>
      <c r="D39" s="5">
        <f t="shared" si="15"/>
        <v>96279.052771204413</v>
      </c>
      <c r="E39" s="5">
        <f t="shared" si="1"/>
        <v>86779.052771204413</v>
      </c>
      <c r="F39" s="5">
        <f t="shared" si="2"/>
        <v>33958.387590054816</v>
      </c>
      <c r="G39" s="5">
        <f t="shared" si="3"/>
        <v>62320.665181149598</v>
      </c>
      <c r="H39" s="22">
        <f t="shared" si="16"/>
        <v>44001.107157498598</v>
      </c>
      <c r="I39" s="5">
        <f t="shared" si="17"/>
        <v>104253.72030224575</v>
      </c>
      <c r="J39" s="26">
        <f t="shared" si="5"/>
        <v>0.24167480015249362</v>
      </c>
      <c r="L39" s="22">
        <f t="shared" si="18"/>
        <v>126255.42910565522</v>
      </c>
      <c r="M39" s="5">
        <f>scrimecost*Meta!O36</f>
        <v>2324.7070000000003</v>
      </c>
      <c r="N39" s="5">
        <f>L39-Grade15!L39</f>
        <v>9045.5114552809828</v>
      </c>
      <c r="O39" s="5">
        <f>Grade15!M39-M39</f>
        <v>17.688999999999851</v>
      </c>
      <c r="P39" s="22">
        <f t="shared" si="12"/>
        <v>111.20026679182976</v>
      </c>
      <c r="Q39" s="22"/>
      <c r="R39" s="22"/>
      <c r="S39" s="22">
        <f t="shared" si="6"/>
        <v>3822.4962884178444</v>
      </c>
      <c r="T39" s="22">
        <f t="shared" si="7"/>
        <v>1306.5814734817907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102764.42716734998</v>
      </c>
      <c r="D40" s="5">
        <f t="shared" si="15"/>
        <v>98667.699090484515</v>
      </c>
      <c r="E40" s="5">
        <f t="shared" si="1"/>
        <v>89167.699090484515</v>
      </c>
      <c r="F40" s="5">
        <f t="shared" si="2"/>
        <v>35048.804634806176</v>
      </c>
      <c r="G40" s="5">
        <f t="shared" si="3"/>
        <v>63618.894455678339</v>
      </c>
      <c r="H40" s="22">
        <f t="shared" si="16"/>
        <v>45101.134836436067</v>
      </c>
      <c r="I40" s="5">
        <f t="shared" si="17"/>
        <v>106600.27595480191</v>
      </c>
      <c r="J40" s="26">
        <f t="shared" si="5"/>
        <v>0.24351836351748138</v>
      </c>
      <c r="L40" s="22">
        <f t="shared" si="18"/>
        <v>129411.81483329659</v>
      </c>
      <c r="M40" s="5">
        <f>scrimecost*Meta!O37</f>
        <v>2324.7070000000003</v>
      </c>
      <c r="N40" s="5">
        <f>L40-Grade15!L40</f>
        <v>9271.6492416630063</v>
      </c>
      <c r="O40" s="5">
        <f>Grade15!M40-M40</f>
        <v>17.688999999999851</v>
      </c>
      <c r="P40" s="22">
        <f t="shared" si="12"/>
        <v>114.20446010409522</v>
      </c>
      <c r="Q40" s="22"/>
      <c r="R40" s="22"/>
      <c r="S40" s="22">
        <f t="shared" si="6"/>
        <v>3917.924820076767</v>
      </c>
      <c r="T40" s="22">
        <f t="shared" si="7"/>
        <v>1286.999752174695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105333.53784653373</v>
      </c>
      <c r="D41" s="5">
        <f t="shared" si="15"/>
        <v>101116.06156774664</v>
      </c>
      <c r="E41" s="5">
        <f t="shared" si="1"/>
        <v>91616.061567746641</v>
      </c>
      <c r="F41" s="5">
        <f t="shared" si="2"/>
        <v>36166.482105676347</v>
      </c>
      <c r="G41" s="5">
        <f t="shared" si="3"/>
        <v>64949.579462070295</v>
      </c>
      <c r="H41" s="22">
        <f t="shared" si="16"/>
        <v>46228.663207346966</v>
      </c>
      <c r="I41" s="5">
        <f t="shared" si="17"/>
        <v>109005.49549867195</v>
      </c>
      <c r="J41" s="26">
        <f t="shared" si="5"/>
        <v>0.24531696192234764</v>
      </c>
      <c r="L41" s="22">
        <f t="shared" si="18"/>
        <v>132647.11020412901</v>
      </c>
      <c r="M41" s="5">
        <f>scrimecost*Meta!O38</f>
        <v>1553.134</v>
      </c>
      <c r="N41" s="5">
        <f>L41-Grade15!L41</f>
        <v>9503.4404727045767</v>
      </c>
      <c r="O41" s="5">
        <f>Grade15!M41-M41</f>
        <v>11.817999999999984</v>
      </c>
      <c r="P41" s="22">
        <f t="shared" si="12"/>
        <v>117.28375824916741</v>
      </c>
      <c r="Q41" s="22"/>
      <c r="R41" s="22"/>
      <c r="S41" s="22">
        <f t="shared" si="6"/>
        <v>4012.1342710271601</v>
      </c>
      <c r="T41" s="22">
        <f t="shared" si="7"/>
        <v>1266.5745740243751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107966.87629269708</v>
      </c>
      <c r="D42" s="5">
        <f t="shared" si="15"/>
        <v>103625.63310694031</v>
      </c>
      <c r="E42" s="5">
        <f t="shared" si="1"/>
        <v>94125.63310694031</v>
      </c>
      <c r="F42" s="5">
        <f t="shared" si="2"/>
        <v>37312.101513318252</v>
      </c>
      <c r="G42" s="5">
        <f t="shared" si="3"/>
        <v>66313.531593622058</v>
      </c>
      <c r="H42" s="22">
        <f t="shared" si="16"/>
        <v>47384.379787530648</v>
      </c>
      <c r="I42" s="5">
        <f t="shared" si="17"/>
        <v>111470.84553113877</v>
      </c>
      <c r="J42" s="26">
        <f t="shared" si="5"/>
        <v>0.24707169207343654</v>
      </c>
      <c r="L42" s="22">
        <f t="shared" si="18"/>
        <v>135963.28795923226</v>
      </c>
      <c r="M42" s="5">
        <f>scrimecost*Meta!O39</f>
        <v>1553.134</v>
      </c>
      <c r="N42" s="5">
        <f>L42-Grade15!L42</f>
        <v>9741.0264845222409</v>
      </c>
      <c r="O42" s="5">
        <f>Grade15!M42-M42</f>
        <v>11.817999999999984</v>
      </c>
      <c r="P42" s="22">
        <f t="shared" si="12"/>
        <v>120.44003884786635</v>
      </c>
      <c r="Q42" s="22"/>
      <c r="R42" s="22"/>
      <c r="S42" s="22">
        <f t="shared" si="6"/>
        <v>4112.3938721013365</v>
      </c>
      <c r="T42" s="22">
        <f t="shared" si="7"/>
        <v>1247.621791261198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110666.04820001447</v>
      </c>
      <c r="D43" s="5">
        <f t="shared" si="15"/>
        <v>106197.94393461378</v>
      </c>
      <c r="E43" s="5">
        <f t="shared" si="1"/>
        <v>96697.943934613781</v>
      </c>
      <c r="F43" s="5">
        <f t="shared" si="2"/>
        <v>38486.361406151191</v>
      </c>
      <c r="G43" s="5">
        <f t="shared" si="3"/>
        <v>67711.58252846259</v>
      </c>
      <c r="H43" s="22">
        <f t="shared" si="16"/>
        <v>48568.989282218892</v>
      </c>
      <c r="I43" s="5">
        <f t="shared" si="17"/>
        <v>113997.82931441719</v>
      </c>
      <c r="J43" s="26">
        <f t="shared" si="5"/>
        <v>0.24878362392815742</v>
      </c>
      <c r="L43" s="22">
        <f t="shared" si="18"/>
        <v>139362.37015821302</v>
      </c>
      <c r="M43" s="5">
        <f>scrimecost*Meta!O40</f>
        <v>1553.134</v>
      </c>
      <c r="N43" s="5">
        <f>L43-Grade15!L43</f>
        <v>9984.5521466352075</v>
      </c>
      <c r="O43" s="5">
        <f>Grade15!M43-M43</f>
        <v>11.817999999999984</v>
      </c>
      <c r="P43" s="22">
        <f t="shared" si="12"/>
        <v>123.67522646153272</v>
      </c>
      <c r="Q43" s="22"/>
      <c r="R43" s="22"/>
      <c r="S43" s="22">
        <f t="shared" si="6"/>
        <v>4215.159963202309</v>
      </c>
      <c r="T43" s="22">
        <f t="shared" si="7"/>
        <v>1228.9529331517115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113432.69940501486</v>
      </c>
      <c r="D44" s="5">
        <f t="shared" si="15"/>
        <v>108834.56253297915</v>
      </c>
      <c r="E44" s="5">
        <f t="shared" si="1"/>
        <v>99334.562532979151</v>
      </c>
      <c r="F44" s="5">
        <f t="shared" si="2"/>
        <v>39563.834919260276</v>
      </c>
      <c r="G44" s="5">
        <f t="shared" si="3"/>
        <v>69270.727613718875</v>
      </c>
      <c r="H44" s="22">
        <f t="shared" si="16"/>
        <v>49783.214014274381</v>
      </c>
      <c r="I44" s="5">
        <f t="shared" si="17"/>
        <v>116714.13056932235</v>
      </c>
      <c r="J44" s="26">
        <f t="shared" si="5"/>
        <v>0.24964282659907663</v>
      </c>
      <c r="L44" s="22">
        <f t="shared" si="18"/>
        <v>142846.42941216839</v>
      </c>
      <c r="M44" s="5">
        <f>scrimecost*Meta!O41</f>
        <v>1553.134</v>
      </c>
      <c r="N44" s="5">
        <f>L44-Grade15!L44</f>
        <v>10234.165950301162</v>
      </c>
      <c r="O44" s="5">
        <f>Grade15!M44-M44</f>
        <v>11.817999999999984</v>
      </c>
      <c r="P44" s="22">
        <f t="shared" si="12"/>
        <v>126.64375922411769</v>
      </c>
      <c r="Q44" s="22"/>
      <c r="R44" s="22"/>
      <c r="S44" s="22">
        <f t="shared" ref="S44:S69" si="19">IF(A44&lt;startage,1,0)*(N44-Q44-R44)+IF(A44&gt;=startage,1,0)*completionprob*(N44*spart+O44+P44)</f>
        <v>4320.2818203724401</v>
      </c>
      <c r="T44" s="22">
        <f t="shared" ref="T44:T69" si="20">S44/sreturn^(A44-startage+1)</f>
        <v>1210.5039450196514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116268.51689014021</v>
      </c>
      <c r="D45" s="5">
        <f t="shared" si="15"/>
        <v>111537.09659630361</v>
      </c>
      <c r="E45" s="5">
        <f t="shared" si="1"/>
        <v>102037.09659630361</v>
      </c>
      <c r="F45" s="5">
        <f t="shared" si="2"/>
        <v>40629.984607241771</v>
      </c>
      <c r="G45" s="5">
        <f t="shared" si="3"/>
        <v>70907.111989061843</v>
      </c>
      <c r="H45" s="22">
        <f t="shared" si="16"/>
        <v>51027.794364631234</v>
      </c>
      <c r="I45" s="5">
        <f t="shared" si="17"/>
        <v>119536.60001855541</v>
      </c>
      <c r="J45" s="26">
        <f t="shared" si="5"/>
        <v>0.25024109411515477</v>
      </c>
      <c r="L45" s="22">
        <f t="shared" si="18"/>
        <v>146417.59014747254</v>
      </c>
      <c r="M45" s="5">
        <f>scrimecost*Meta!O42</f>
        <v>1553.134</v>
      </c>
      <c r="N45" s="5">
        <f>L45-Grade15!L45</f>
        <v>10490.020099058631</v>
      </c>
      <c r="O45" s="5">
        <f>Grade15!M45-M45</f>
        <v>11.817999999999984</v>
      </c>
      <c r="P45" s="22">
        <f t="shared" si="12"/>
        <v>129.58109386862361</v>
      </c>
      <c r="Q45" s="22"/>
      <c r="R45" s="22"/>
      <c r="S45" s="22">
        <f t="shared" si="19"/>
        <v>4427.9670013493624</v>
      </c>
      <c r="T45" s="22">
        <f t="shared" si="20"/>
        <v>1192.3162112602668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119175.22981239371</v>
      </c>
      <c r="D46" s="5">
        <f t="shared" si="15"/>
        <v>114307.19401121119</v>
      </c>
      <c r="E46" s="5">
        <f t="shared" si="1"/>
        <v>104807.19401121119</v>
      </c>
      <c r="F46" s="5">
        <f t="shared" si="2"/>
        <v>41722.788037422812</v>
      </c>
      <c r="G46" s="5">
        <f t="shared" si="3"/>
        <v>72584.40597378838</v>
      </c>
      <c r="H46" s="22">
        <f t="shared" si="16"/>
        <v>52303.489223747012</v>
      </c>
      <c r="I46" s="5">
        <f t="shared" si="17"/>
        <v>122429.63120401927</v>
      </c>
      <c r="J46" s="26">
        <f t="shared" si="5"/>
        <v>0.25082476974059675</v>
      </c>
      <c r="L46" s="22">
        <f t="shared" si="18"/>
        <v>150078.02990115935</v>
      </c>
      <c r="M46" s="5">
        <f>scrimecost*Meta!O43</f>
        <v>861.46499999999992</v>
      </c>
      <c r="N46" s="5">
        <f>L46-Grade15!L46</f>
        <v>10752.2706015351</v>
      </c>
      <c r="O46" s="5">
        <f>Grade15!M46-M46</f>
        <v>6.5550000000000637</v>
      </c>
      <c r="P46" s="22">
        <f t="shared" si="12"/>
        <v>132.59186187924217</v>
      </c>
      <c r="Q46" s="22"/>
      <c r="R46" s="22"/>
      <c r="S46" s="22">
        <f t="shared" si="19"/>
        <v>4535.1128298507347</v>
      </c>
      <c r="T46" s="22">
        <f t="shared" si="20"/>
        <v>1173.5676006032313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122154.61055770355</v>
      </c>
      <c r="D47" s="5">
        <f t="shared" si="15"/>
        <v>117146.54386149147</v>
      </c>
      <c r="E47" s="5">
        <f t="shared" si="1"/>
        <v>107646.54386149147</v>
      </c>
      <c r="F47" s="5">
        <f t="shared" si="2"/>
        <v>42842.911553358383</v>
      </c>
      <c r="G47" s="5">
        <f t="shared" si="3"/>
        <v>74303.632308133092</v>
      </c>
      <c r="H47" s="22">
        <f t="shared" si="16"/>
        <v>53611.076454340684</v>
      </c>
      <c r="I47" s="5">
        <f t="shared" si="17"/>
        <v>125394.98816911975</v>
      </c>
      <c r="J47" s="26">
        <f t="shared" si="5"/>
        <v>0.25139420937517437</v>
      </c>
      <c r="L47" s="22">
        <f t="shared" si="18"/>
        <v>153829.98064868836</v>
      </c>
      <c r="M47" s="5">
        <f>scrimecost*Meta!O44</f>
        <v>861.46499999999992</v>
      </c>
      <c r="N47" s="5">
        <f>L47-Grade15!L47</f>
        <v>11021.077366573532</v>
      </c>
      <c r="O47" s="5">
        <f>Grade15!M47-M47</f>
        <v>6.5550000000000637</v>
      </c>
      <c r="P47" s="22">
        <f t="shared" si="12"/>
        <v>135.67789909012626</v>
      </c>
      <c r="Q47" s="22"/>
      <c r="R47" s="22"/>
      <c r="S47" s="22">
        <f t="shared" si="19"/>
        <v>4648.2495731146628</v>
      </c>
      <c r="T47" s="22">
        <f t="shared" si="20"/>
        <v>1155.9589036720186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125208.47582164612</v>
      </c>
      <c r="D48" s="5">
        <f t="shared" si="15"/>
        <v>120056.87745802874</v>
      </c>
      <c r="E48" s="5">
        <f t="shared" si="1"/>
        <v>110556.87745802874</v>
      </c>
      <c r="F48" s="5">
        <f t="shared" si="2"/>
        <v>43991.038157192335</v>
      </c>
      <c r="G48" s="5">
        <f t="shared" si="3"/>
        <v>76065.839300836407</v>
      </c>
      <c r="H48" s="22">
        <f t="shared" si="16"/>
        <v>54951.353365699193</v>
      </c>
      <c r="I48" s="5">
        <f t="shared" si="17"/>
        <v>128434.47905834773</v>
      </c>
      <c r="J48" s="26">
        <f t="shared" si="5"/>
        <v>0.25194976023817695</v>
      </c>
      <c r="L48" s="22">
        <f t="shared" si="18"/>
        <v>157675.73016490554</v>
      </c>
      <c r="M48" s="5">
        <f>scrimecost*Meta!O45</f>
        <v>861.46499999999992</v>
      </c>
      <c r="N48" s="5">
        <f>L48-Grade15!L48</f>
        <v>11296.604300737847</v>
      </c>
      <c r="O48" s="5">
        <f>Grade15!M48-M48</f>
        <v>6.5550000000000637</v>
      </c>
      <c r="P48" s="22">
        <f t="shared" si="12"/>
        <v>138.84108723128242</v>
      </c>
      <c r="Q48" s="22"/>
      <c r="R48" s="22"/>
      <c r="S48" s="22">
        <f t="shared" si="19"/>
        <v>4764.2147349601555</v>
      </c>
      <c r="T48" s="22">
        <f t="shared" si="20"/>
        <v>1138.6158522968876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128338.68771718728</v>
      </c>
      <c r="D49" s="5">
        <f t="shared" si="15"/>
        <v>123039.96939447947</v>
      </c>
      <c r="E49" s="5">
        <f t="shared" si="1"/>
        <v>113539.96939447947</v>
      </c>
      <c r="F49" s="5">
        <f t="shared" si="2"/>
        <v>45167.867926122148</v>
      </c>
      <c r="G49" s="5">
        <f t="shared" si="3"/>
        <v>77872.101468357316</v>
      </c>
      <c r="H49" s="22">
        <f t="shared" si="16"/>
        <v>56325.137199841687</v>
      </c>
      <c r="I49" s="5">
        <f t="shared" si="17"/>
        <v>131549.95721980644</v>
      </c>
      <c r="J49" s="26">
        <f t="shared" si="5"/>
        <v>0.25249176108013066</v>
      </c>
      <c r="L49" s="22">
        <f t="shared" si="18"/>
        <v>161617.62341902818</v>
      </c>
      <c r="M49" s="5">
        <f>scrimecost*Meta!O46</f>
        <v>861.46499999999992</v>
      </c>
      <c r="N49" s="5">
        <f>L49-Grade15!L49</f>
        <v>11579.01940825631</v>
      </c>
      <c r="O49" s="5">
        <f>Grade15!M49-M49</f>
        <v>6.5550000000000637</v>
      </c>
      <c r="P49" s="22">
        <f t="shared" si="12"/>
        <v>142.08335507596752</v>
      </c>
      <c r="Q49" s="22"/>
      <c r="R49" s="22"/>
      <c r="S49" s="22">
        <f t="shared" si="19"/>
        <v>4883.0790258518027</v>
      </c>
      <c r="T49" s="22">
        <f t="shared" si="20"/>
        <v>1121.5343831026737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131547.15491011695</v>
      </c>
      <c r="D50" s="5">
        <f t="shared" si="15"/>
        <v>126097.63862934144</v>
      </c>
      <c r="E50" s="5">
        <f t="shared" si="1"/>
        <v>116597.63862934144</v>
      </c>
      <c r="F50" s="5">
        <f t="shared" si="2"/>
        <v>46374.118439275197</v>
      </c>
      <c r="G50" s="5">
        <f t="shared" si="3"/>
        <v>79723.520190066251</v>
      </c>
      <c r="H50" s="22">
        <f t="shared" si="16"/>
        <v>57733.265629837711</v>
      </c>
      <c r="I50" s="5">
        <f t="shared" si="17"/>
        <v>134743.32233530158</v>
      </c>
      <c r="J50" s="26">
        <f t="shared" si="5"/>
        <v>0.25302054238935373</v>
      </c>
      <c r="L50" s="22">
        <f t="shared" si="18"/>
        <v>165658.06400450386</v>
      </c>
      <c r="M50" s="5">
        <f>scrimecost*Meta!O47</f>
        <v>861.46499999999992</v>
      </c>
      <c r="N50" s="5">
        <f>L50-Grade15!L50</f>
        <v>11868.494893462717</v>
      </c>
      <c r="O50" s="5">
        <f>Grade15!M50-M50</f>
        <v>6.5550000000000637</v>
      </c>
      <c r="P50" s="22">
        <f t="shared" si="12"/>
        <v>145.40667961676965</v>
      </c>
      <c r="Q50" s="22"/>
      <c r="R50" s="22"/>
      <c r="S50" s="22">
        <f t="shared" si="19"/>
        <v>5004.914924015734</v>
      </c>
      <c r="T50" s="22">
        <f t="shared" si="20"/>
        <v>1104.7104970257444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134835.83378286986</v>
      </c>
      <c r="D51" s="5">
        <f t="shared" si="15"/>
        <v>129231.74959507496</v>
      </c>
      <c r="E51" s="5">
        <f t="shared" si="1"/>
        <v>119731.74959507496</v>
      </c>
      <c r="F51" s="5">
        <f t="shared" si="2"/>
        <v>47610.525215257068</v>
      </c>
      <c r="G51" s="5">
        <f t="shared" si="3"/>
        <v>81621.224379817897</v>
      </c>
      <c r="H51" s="22">
        <f t="shared" si="16"/>
        <v>59176.597270583647</v>
      </c>
      <c r="I51" s="5">
        <f t="shared" si="17"/>
        <v>138016.5215786841</v>
      </c>
      <c r="J51" s="26">
        <f t="shared" si="5"/>
        <v>0.25353642659347386</v>
      </c>
      <c r="L51" s="22">
        <f t="shared" si="18"/>
        <v>169799.51560461643</v>
      </c>
      <c r="M51" s="5">
        <f>scrimecost*Meta!O48</f>
        <v>454.45400000000001</v>
      </c>
      <c r="N51" s="5">
        <f>L51-Grade15!L51</f>
        <v>12165.207265799225</v>
      </c>
      <c r="O51" s="5">
        <f>Grade15!M51-M51</f>
        <v>3.45799999999997</v>
      </c>
      <c r="P51" s="22">
        <f t="shared" si="12"/>
        <v>148.81308727109189</v>
      </c>
      <c r="Q51" s="22"/>
      <c r="R51" s="22"/>
      <c r="S51" s="22">
        <f t="shared" si="19"/>
        <v>5127.895161633739</v>
      </c>
      <c r="T51" s="22">
        <f t="shared" si="20"/>
        <v>1087.7368968477606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138206.72962744161</v>
      </c>
      <c r="D52" s="5">
        <f t="shared" si="15"/>
        <v>132444.21333495187</v>
      </c>
      <c r="E52" s="5">
        <f t="shared" si="1"/>
        <v>122944.21333495187</v>
      </c>
      <c r="F52" s="5">
        <f t="shared" si="2"/>
        <v>48877.842160638509</v>
      </c>
      <c r="G52" s="5">
        <f t="shared" si="3"/>
        <v>83566.371174313361</v>
      </c>
      <c r="H52" s="22">
        <f t="shared" si="16"/>
        <v>60656.012202348247</v>
      </c>
      <c r="I52" s="5">
        <f t="shared" si="17"/>
        <v>141371.55080315124</v>
      </c>
      <c r="J52" s="26">
        <f t="shared" si="5"/>
        <v>0.25403972825603016</v>
      </c>
      <c r="L52" s="22">
        <f t="shared" si="18"/>
        <v>174044.50349473188</v>
      </c>
      <c r="M52" s="5">
        <f>scrimecost*Meta!O49</f>
        <v>454.45400000000001</v>
      </c>
      <c r="N52" s="5">
        <f>L52-Grade15!L52</f>
        <v>12469.337447444268</v>
      </c>
      <c r="O52" s="5">
        <f>Grade15!M52-M52</f>
        <v>3.45799999999997</v>
      </c>
      <c r="P52" s="22">
        <f t="shared" si="12"/>
        <v>152.30465511677227</v>
      </c>
      <c r="Q52" s="22"/>
      <c r="R52" s="22"/>
      <c r="S52" s="22">
        <f t="shared" si="19"/>
        <v>5255.8990021422442</v>
      </c>
      <c r="T52" s="22">
        <f t="shared" si="20"/>
        <v>1071.432154148044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141661.89786812762</v>
      </c>
      <c r="D53" s="5">
        <f t="shared" si="15"/>
        <v>135736.98866832562</v>
      </c>
      <c r="E53" s="5">
        <f t="shared" si="1"/>
        <v>126236.98866832562</v>
      </c>
      <c r="F53" s="5">
        <f t="shared" si="2"/>
        <v>50176.842029654457</v>
      </c>
      <c r="G53" s="5">
        <f t="shared" si="3"/>
        <v>85560.146638671169</v>
      </c>
      <c r="H53" s="22">
        <f t="shared" si="16"/>
        <v>62172.412507406945</v>
      </c>
      <c r="I53" s="5">
        <f t="shared" si="17"/>
        <v>144810.45575822997</v>
      </c>
      <c r="J53" s="26">
        <f t="shared" si="5"/>
        <v>0.25453075426828004</v>
      </c>
      <c r="L53" s="22">
        <f t="shared" si="18"/>
        <v>178395.61608210014</v>
      </c>
      <c r="M53" s="5">
        <f>scrimecost*Meta!O50</f>
        <v>454.45400000000001</v>
      </c>
      <c r="N53" s="5">
        <f>L53-Grade15!L53</f>
        <v>12781.070883630338</v>
      </c>
      <c r="O53" s="5">
        <f>Grade15!M53-M53</f>
        <v>3.45799999999997</v>
      </c>
      <c r="P53" s="22">
        <f t="shared" si="12"/>
        <v>155.88351215859453</v>
      </c>
      <c r="Q53" s="22"/>
      <c r="R53" s="22"/>
      <c r="S53" s="22">
        <f t="shared" si="19"/>
        <v>5387.1029386634227</v>
      </c>
      <c r="T53" s="22">
        <f t="shared" si="20"/>
        <v>1055.3727595043665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145203.44531483081</v>
      </c>
      <c r="D54" s="5">
        <f t="shared" si="15"/>
        <v>139112.08338503377</v>
      </c>
      <c r="E54" s="5">
        <f t="shared" si="1"/>
        <v>129612.08338503377</v>
      </c>
      <c r="F54" s="5">
        <f t="shared" si="2"/>
        <v>51508.316895395816</v>
      </c>
      <c r="G54" s="5">
        <f t="shared" si="3"/>
        <v>87603.766489637957</v>
      </c>
      <c r="H54" s="22">
        <f t="shared" si="16"/>
        <v>63726.722820092116</v>
      </c>
      <c r="I54" s="5">
        <f t="shared" si="17"/>
        <v>148335.33333718573</v>
      </c>
      <c r="J54" s="26">
        <f t="shared" si="5"/>
        <v>0.25500980403632884</v>
      </c>
      <c r="L54" s="22">
        <f t="shared" si="18"/>
        <v>182855.50648415263</v>
      </c>
      <c r="M54" s="5">
        <f>scrimecost*Meta!O51</f>
        <v>454.45400000000001</v>
      </c>
      <c r="N54" s="5">
        <f>L54-Grade15!L54</f>
        <v>13100.597655721096</v>
      </c>
      <c r="O54" s="5">
        <f>Grade15!M54-M54</f>
        <v>3.45799999999997</v>
      </c>
      <c r="P54" s="22">
        <f t="shared" si="12"/>
        <v>159.55184062646239</v>
      </c>
      <c r="Q54" s="22"/>
      <c r="R54" s="22"/>
      <c r="S54" s="22">
        <f t="shared" si="19"/>
        <v>5521.5869735976439</v>
      </c>
      <c r="T54" s="22">
        <f t="shared" si="20"/>
        <v>1039.5549842025134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148833.53144770159</v>
      </c>
      <c r="D55" s="5">
        <f t="shared" si="15"/>
        <v>142571.55546965962</v>
      </c>
      <c r="E55" s="5">
        <f t="shared" si="1"/>
        <v>133071.55546965962</v>
      </c>
      <c r="F55" s="5">
        <f t="shared" si="2"/>
        <v>52873.078632780722</v>
      </c>
      <c r="G55" s="5">
        <f t="shared" si="3"/>
        <v>89698.476836878894</v>
      </c>
      <c r="H55" s="22">
        <f t="shared" si="16"/>
        <v>65319.890890594412</v>
      </c>
      <c r="I55" s="5">
        <f t="shared" si="17"/>
        <v>151948.33285561536</v>
      </c>
      <c r="J55" s="26">
        <f t="shared" si="5"/>
        <v>0.25547716966369344</v>
      </c>
      <c r="L55" s="22">
        <f t="shared" si="18"/>
        <v>187426.89414625644</v>
      </c>
      <c r="M55" s="5">
        <f>scrimecost*Meta!O52</f>
        <v>454.45400000000001</v>
      </c>
      <c r="N55" s="5">
        <f>L55-Grade15!L55</f>
        <v>13428.112597114115</v>
      </c>
      <c r="O55" s="5">
        <f>Grade15!M55-M55</f>
        <v>3.45799999999997</v>
      </c>
      <c r="P55" s="22">
        <f t="shared" si="12"/>
        <v>163.31187730602693</v>
      </c>
      <c r="Q55" s="22"/>
      <c r="R55" s="22"/>
      <c r="S55" s="22">
        <f t="shared" si="19"/>
        <v>5659.4331094052186</v>
      </c>
      <c r="T55" s="22">
        <f t="shared" si="20"/>
        <v>1023.9751576214884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152554.36973389413</v>
      </c>
      <c r="D56" s="5">
        <f t="shared" si="15"/>
        <v>146117.51435640111</v>
      </c>
      <c r="E56" s="5">
        <f t="shared" si="1"/>
        <v>136617.51435640111</v>
      </c>
      <c r="F56" s="5">
        <f t="shared" si="2"/>
        <v>54271.959413600242</v>
      </c>
      <c r="G56" s="5">
        <f t="shared" si="3"/>
        <v>91845.554942800867</v>
      </c>
      <c r="H56" s="22">
        <f t="shared" si="16"/>
        <v>66952.888162859279</v>
      </c>
      <c r="I56" s="5">
        <f t="shared" si="17"/>
        <v>155651.65736200576</v>
      </c>
      <c r="J56" s="26">
        <f t="shared" si="5"/>
        <v>0.2559331361294151</v>
      </c>
      <c r="L56" s="22">
        <f t="shared" si="18"/>
        <v>192112.56649991285</v>
      </c>
      <c r="M56" s="5">
        <f>scrimecost*Meta!O53</f>
        <v>137.33500000000001</v>
      </c>
      <c r="N56" s="5">
        <f>L56-Grade15!L56</f>
        <v>13763.815412042022</v>
      </c>
      <c r="O56" s="5">
        <f>Grade15!M56-M56</f>
        <v>1.0449999999999875</v>
      </c>
      <c r="P56" s="22">
        <f t="shared" si="12"/>
        <v>167.16591490258065</v>
      </c>
      <c r="Q56" s="22"/>
      <c r="R56" s="22"/>
      <c r="S56" s="22">
        <f t="shared" si="19"/>
        <v>5799.2438166080065</v>
      </c>
      <c r="T56" s="22">
        <f t="shared" si="20"/>
        <v>1008.3720489146428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137.33500000000001</v>
      </c>
      <c r="N57" s="5">
        <f>L57-Grade15!L57</f>
        <v>0</v>
      </c>
      <c r="O57" s="5">
        <f>Grade15!M57-M57</f>
        <v>1.0449999999999875</v>
      </c>
      <c r="Q57" s="22"/>
      <c r="R57" s="22"/>
      <c r="S57" s="22">
        <f t="shared" si="19"/>
        <v>0.64162999999999226</v>
      </c>
      <c r="T57" s="22">
        <f t="shared" si="20"/>
        <v>0.10721783514350562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137.33500000000001</v>
      </c>
      <c r="N58" s="5">
        <f>L58-Grade15!L58</f>
        <v>0</v>
      </c>
      <c r="O58" s="5">
        <f>Grade15!M58-M58</f>
        <v>1.0449999999999875</v>
      </c>
      <c r="Q58" s="22"/>
      <c r="R58" s="22"/>
      <c r="S58" s="22">
        <f t="shared" si="19"/>
        <v>0.64162999999999226</v>
      </c>
      <c r="T58" s="22">
        <f t="shared" si="20"/>
        <v>0.10303860626994672</v>
      </c>
    </row>
    <row r="59" spans="1:20" x14ac:dyDescent="0.2">
      <c r="A59" s="5">
        <v>68</v>
      </c>
      <c r="H59" s="21"/>
      <c r="I59" s="5"/>
      <c r="M59" s="5">
        <f>scrimecost*Meta!O56</f>
        <v>137.33500000000001</v>
      </c>
      <c r="N59" s="5">
        <f>L59-Grade15!L59</f>
        <v>0</v>
      </c>
      <c r="O59" s="5">
        <f>Grade15!M59-M59</f>
        <v>1.0449999999999875</v>
      </c>
      <c r="Q59" s="22"/>
      <c r="R59" s="22"/>
      <c r="S59" s="22">
        <f t="shared" si="19"/>
        <v>0.64162999999999226</v>
      </c>
      <c r="T59" s="22">
        <f t="shared" si="20"/>
        <v>9.9022278969192523E-2</v>
      </c>
    </row>
    <row r="60" spans="1:20" x14ac:dyDescent="0.2">
      <c r="A60" s="5">
        <v>69</v>
      </c>
      <c r="H60" s="21"/>
      <c r="I60" s="5"/>
      <c r="M60" s="5">
        <f>scrimecost*Meta!O57</f>
        <v>137.33500000000001</v>
      </c>
      <c r="N60" s="5">
        <f>L60-Grade15!L60</f>
        <v>0</v>
      </c>
      <c r="O60" s="5">
        <f>Grade15!M60-M60</f>
        <v>1.0449999999999875</v>
      </c>
      <c r="Q60" s="22"/>
      <c r="R60" s="22"/>
      <c r="S60" s="22">
        <f t="shared" si="19"/>
        <v>0.64162999999999226</v>
      </c>
      <c r="T60" s="22">
        <f t="shared" si="20"/>
        <v>9.5162503523812961E-2</v>
      </c>
    </row>
    <row r="61" spans="1:20" x14ac:dyDescent="0.2">
      <c r="A61" s="5">
        <v>70</v>
      </c>
      <c r="H61" s="21"/>
      <c r="I61" s="5"/>
      <c r="M61" s="5">
        <f>scrimecost*Meta!O58</f>
        <v>137.33500000000001</v>
      </c>
      <c r="N61" s="5">
        <f>L61-Grade15!L61</f>
        <v>0</v>
      </c>
      <c r="O61" s="5">
        <f>Grade15!M61-M61</f>
        <v>1.0449999999999875</v>
      </c>
      <c r="Q61" s="22"/>
      <c r="R61" s="22"/>
      <c r="S61" s="22">
        <f t="shared" si="19"/>
        <v>0.64162999999999226</v>
      </c>
      <c r="T61" s="22">
        <f t="shared" si="20"/>
        <v>9.1453177721118301E-2</v>
      </c>
    </row>
    <row r="62" spans="1:20" x14ac:dyDescent="0.2">
      <c r="A62" s="5">
        <v>71</v>
      </c>
      <c r="H62" s="21"/>
      <c r="I62" s="5"/>
      <c r="M62" s="5">
        <f>scrimecost*Meta!O59</f>
        <v>137.33500000000001</v>
      </c>
      <c r="N62" s="5">
        <f>L62-Grade15!L62</f>
        <v>0</v>
      </c>
      <c r="O62" s="5">
        <f>Grade15!M62-M62</f>
        <v>1.0449999999999875</v>
      </c>
      <c r="Q62" s="22"/>
      <c r="R62" s="22"/>
      <c r="S62" s="22">
        <f t="shared" si="19"/>
        <v>0.64162999999999226</v>
      </c>
      <c r="T62" s="22">
        <f t="shared" si="20"/>
        <v>8.7888437205706382E-2</v>
      </c>
    </row>
    <row r="63" spans="1:20" x14ac:dyDescent="0.2">
      <c r="A63" s="5">
        <v>72</v>
      </c>
      <c r="H63" s="21"/>
      <c r="M63" s="5">
        <f>scrimecost*Meta!O60</f>
        <v>137.33500000000001</v>
      </c>
      <c r="N63" s="5">
        <f>L63-Grade15!L63</f>
        <v>0</v>
      </c>
      <c r="O63" s="5">
        <f>Grade15!M63-M63</f>
        <v>1.0449999999999875</v>
      </c>
      <c r="Q63" s="22"/>
      <c r="R63" s="22"/>
      <c r="S63" s="22">
        <f t="shared" si="19"/>
        <v>0.64162999999999226</v>
      </c>
      <c r="T63" s="22">
        <f t="shared" si="20"/>
        <v>8.4462646208057213E-2</v>
      </c>
    </row>
    <row r="64" spans="1:20" x14ac:dyDescent="0.2">
      <c r="A64" s="5">
        <v>73</v>
      </c>
      <c r="H64" s="21"/>
      <c r="M64" s="5">
        <f>scrimecost*Meta!O61</f>
        <v>137.33500000000001</v>
      </c>
      <c r="N64" s="5">
        <f>L64-Grade15!L64</f>
        <v>0</v>
      </c>
      <c r="O64" s="5">
        <f>Grade15!M64-M64</f>
        <v>1.0449999999999875</v>
      </c>
      <c r="Q64" s="22"/>
      <c r="R64" s="22"/>
      <c r="S64" s="22">
        <f t="shared" si="19"/>
        <v>0.64162999999999226</v>
      </c>
      <c r="T64" s="22">
        <f t="shared" si="20"/>
        <v>8.1170388634515964E-2</v>
      </c>
    </row>
    <row r="65" spans="1:20" x14ac:dyDescent="0.2">
      <c r="A65" s="5">
        <v>74</v>
      </c>
      <c r="H65" s="21"/>
      <c r="M65" s="5">
        <f>scrimecost*Meta!O62</f>
        <v>137.33500000000001</v>
      </c>
      <c r="N65" s="5">
        <f>L65-Grade15!L65</f>
        <v>0</v>
      </c>
      <c r="O65" s="5">
        <f>Grade15!M65-M65</f>
        <v>1.0449999999999875</v>
      </c>
      <c r="Q65" s="22"/>
      <c r="R65" s="22"/>
      <c r="S65" s="22">
        <f t="shared" si="19"/>
        <v>0.64162999999999226</v>
      </c>
      <c r="T65" s="22">
        <f t="shared" si="20"/>
        <v>7.8006459504578546E-2</v>
      </c>
    </row>
    <row r="66" spans="1:20" x14ac:dyDescent="0.2">
      <c r="A66" s="5">
        <v>75</v>
      </c>
      <c r="H66" s="21"/>
      <c r="M66" s="5">
        <f>scrimecost*Meta!O63</f>
        <v>137.33500000000001</v>
      </c>
      <c r="N66" s="5">
        <f>L66-Grade15!L66</f>
        <v>0</v>
      </c>
      <c r="O66" s="5">
        <f>Grade15!M66-M66</f>
        <v>1.0449999999999875</v>
      </c>
      <c r="Q66" s="22"/>
      <c r="R66" s="22"/>
      <c r="S66" s="22">
        <f t="shared" si="19"/>
        <v>0.64162999999999226</v>
      </c>
      <c r="T66" s="22">
        <f t="shared" si="20"/>
        <v>7.496585672194174E-2</v>
      </c>
    </row>
    <row r="67" spans="1:20" x14ac:dyDescent="0.2">
      <c r="A67" s="5">
        <v>76</v>
      </c>
      <c r="H67" s="21"/>
      <c r="M67" s="5">
        <f>scrimecost*Meta!O64</f>
        <v>137.33500000000001</v>
      </c>
      <c r="N67" s="5">
        <f>L67-Grade15!L67</f>
        <v>0</v>
      </c>
      <c r="O67" s="5">
        <f>Grade15!M67-M67</f>
        <v>1.0449999999999875</v>
      </c>
      <c r="Q67" s="22"/>
      <c r="R67" s="22"/>
      <c r="S67" s="22">
        <f t="shared" si="19"/>
        <v>0.64162999999999226</v>
      </c>
      <c r="T67" s="22">
        <f t="shared" si="20"/>
        <v>7.2043773166308667E-2</v>
      </c>
    </row>
    <row r="68" spans="1:20" x14ac:dyDescent="0.2">
      <c r="A68" s="5">
        <v>77</v>
      </c>
      <c r="H68" s="21"/>
      <c r="M68" s="5">
        <f>scrimecost*Meta!O65</f>
        <v>137.33500000000001</v>
      </c>
      <c r="N68" s="5">
        <f>L68-Grade15!L68</f>
        <v>0</v>
      </c>
      <c r="O68" s="5">
        <f>Grade15!M68-M68</f>
        <v>1.0449999999999875</v>
      </c>
      <c r="Q68" s="22"/>
      <c r="R68" s="22"/>
      <c r="S68" s="22">
        <f t="shared" si="19"/>
        <v>0.64162999999999226</v>
      </c>
      <c r="T68" s="22">
        <f t="shared" si="20"/>
        <v>6.9235589093446376E-2</v>
      </c>
    </row>
    <row r="69" spans="1:20" x14ac:dyDescent="0.2">
      <c r="A69" s="5">
        <v>78</v>
      </c>
      <c r="H69" s="21"/>
      <c r="M69" s="5">
        <f>scrimecost*Meta!O66</f>
        <v>137.33500000000001</v>
      </c>
      <c r="N69" s="5">
        <f>L69-Grade15!L69</f>
        <v>0</v>
      </c>
      <c r="O69" s="5">
        <f>Grade15!M69-M69</f>
        <v>1.0449999999999875</v>
      </c>
      <c r="Q69" s="22"/>
      <c r="R69" s="22"/>
      <c r="S69" s="22">
        <f t="shared" si="19"/>
        <v>0.64162999999999226</v>
      </c>
      <c r="T69" s="22">
        <f t="shared" si="20"/>
        <v>6.6536864831480927E-2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3.3503620711083926E-10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96994</v>
      </c>
      <c r="D2" s="7">
        <f>Meta!C11</f>
        <v>42382</v>
      </c>
      <c r="E2" s="1">
        <f>Meta!D11</f>
        <v>4.5999999999999999E-2</v>
      </c>
      <c r="F2" s="1">
        <f>Meta!F11</f>
        <v>0.72499999999999998</v>
      </c>
      <c r="G2" s="1">
        <f>Meta!I11</f>
        <v>1.7595535582220223</v>
      </c>
      <c r="H2" s="1">
        <f>Meta!E11</f>
        <v>0.32600000000000001</v>
      </c>
      <c r="I2" s="13"/>
      <c r="J2" s="1">
        <f>Meta!X10</f>
        <v>0.67400000000000004</v>
      </c>
      <c r="K2" s="1">
        <f>Meta!D10</f>
        <v>4.7E-2</v>
      </c>
      <c r="L2" s="29"/>
      <c r="N2" s="22">
        <f>Meta!T11</f>
        <v>101223</v>
      </c>
      <c r="O2" s="22">
        <f>Meta!U11</f>
        <v>45084</v>
      </c>
      <c r="P2" s="1">
        <f>Meta!V11</f>
        <v>5.8999999999999997E-2</v>
      </c>
      <c r="Q2" s="1">
        <f>Meta!X11</f>
        <v>0.67400000000000004</v>
      </c>
      <c r="R2" s="22">
        <f>Meta!W11</f>
        <v>2497</v>
      </c>
      <c r="T2" s="12">
        <f>IRR(S5:S69)+1</f>
        <v>1.0403432577673959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5275.9228977241646</v>
      </c>
      <c r="D13" s="5">
        <f t="shared" ref="D13:D36" si="0">IF(A13&lt;startage,1,0)*(C13*(1-initialunempprob))+IF(A13=startage,1,0)*(C13*(1-unempprob))+IF(A13&gt;startage,1,0)*(C13*(1-unempprob)+unempprob*300*52)</f>
        <v>5027.9545215311291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384.63852089713134</v>
      </c>
      <c r="G13" s="5">
        <f t="shared" ref="G13:G56" si="3">D13-F13</f>
        <v>4643.3160006339976</v>
      </c>
      <c r="H13" s="22">
        <f>0.1*Grade16!H13</f>
        <v>2315.4910366930831</v>
      </c>
      <c r="I13" s="5">
        <f t="shared" ref="I13:I36" si="4">G13+IF(A13&lt;startage,1,0)*(H13*(1-initialunempprob))+IF(A13&gt;=startage,1,0)*(H13*(1-unempprob))</f>
        <v>6849.9789586025054</v>
      </c>
      <c r="J13" s="26">
        <f t="shared" ref="J13:J56" si="5">(F13-(IF(A13&gt;startage,1,0)*(unempprob*300*52)))/(IF(A13&lt;startage,1,0)*((C13+H13)*(1-initialunempprob))+IF(A13&gt;=startage,1,0)*((C13+H13)*(1-unempprob)))</f>
        <v>5.3166393660350635E-2</v>
      </c>
      <c r="L13" s="22">
        <f>0.1*Grade16!L13</f>
        <v>6643.9990562410867</v>
      </c>
      <c r="M13" s="5">
        <f>scrimecost*Meta!O10</f>
        <v>7011.576</v>
      </c>
      <c r="N13" s="5">
        <f>L13-Grade16!L13</f>
        <v>-59795.991506169776</v>
      </c>
      <c r="O13" s="5"/>
      <c r="P13" s="22"/>
      <c r="Q13" s="22">
        <f>0.05*feel*Grade16!G13</f>
        <v>504.49446853373428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-68579.485974703508</v>
      </c>
      <c r="T13" s="22">
        <f t="shared" ref="T13:T44" si="7">S13/sreturn^(A13-startage+1)</f>
        <v>-68579.485974703508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55124.210085431907</v>
      </c>
      <c r="D14" s="5">
        <f t="shared" si="0"/>
        <v>52588.496421502037</v>
      </c>
      <c r="E14" s="5">
        <f t="shared" si="1"/>
        <v>43088.496421502037</v>
      </c>
      <c r="F14" s="5">
        <f t="shared" si="2"/>
        <v>15228.993723770618</v>
      </c>
      <c r="G14" s="5">
        <f t="shared" si="3"/>
        <v>37359.502697731419</v>
      </c>
      <c r="H14" s="22">
        <f t="shared" ref="H14:H36" si="10">benefits*B14/expnorm</f>
        <v>24086.791676194145</v>
      </c>
      <c r="I14" s="5">
        <f t="shared" si="4"/>
        <v>60338.301956820636</v>
      </c>
      <c r="J14" s="26">
        <f t="shared" si="5"/>
        <v>0.20152889668224616</v>
      </c>
      <c r="L14" s="22">
        <f t="shared" ref="L14:L36" si="11">(sincome+sbenefits)*(1-sunemp)*B14/expnorm</f>
        <v>78244.215049138074</v>
      </c>
      <c r="M14" s="5">
        <f>scrimecost*Meta!O11</f>
        <v>6552.1280000000006</v>
      </c>
      <c r="N14" s="5">
        <f>L14-Grade16!L14</f>
        <v>10143.224722666942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2228.7099089632716</v>
      </c>
      <c r="T14" s="22">
        <f t="shared" si="7"/>
        <v>2142.2832246215944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56502.315337567699</v>
      </c>
      <c r="D15" s="5">
        <f t="shared" si="0"/>
        <v>54620.808832039584</v>
      </c>
      <c r="E15" s="5">
        <f t="shared" si="1"/>
        <v>45120.808832039584</v>
      </c>
      <c r="F15" s="5">
        <f t="shared" si="2"/>
        <v>16095.774966864883</v>
      </c>
      <c r="G15" s="5">
        <f t="shared" si="3"/>
        <v>38525.033865174701</v>
      </c>
      <c r="H15" s="22">
        <f t="shared" si="10"/>
        <v>24688.961468098998</v>
      </c>
      <c r="I15" s="5">
        <f t="shared" si="4"/>
        <v>62078.303105741143</v>
      </c>
      <c r="J15" s="26">
        <f t="shared" si="5"/>
        <v>0.19853955859508243</v>
      </c>
      <c r="L15" s="22">
        <f t="shared" si="11"/>
        <v>80200.320425366532</v>
      </c>
      <c r="M15" s="5">
        <f>scrimecost*Meta!O12</f>
        <v>6259.9790000000003</v>
      </c>
      <c r="N15" s="5">
        <f>L15-Grade16!L15</f>
        <v>10396.805340733627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2284.4276566873555</v>
      </c>
      <c r="T15" s="22">
        <f t="shared" si="7"/>
        <v>2110.6882645151827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57914.873221006892</v>
      </c>
      <c r="D16" s="5">
        <f t="shared" si="0"/>
        <v>55968.389052840568</v>
      </c>
      <c r="E16" s="5">
        <f t="shared" si="1"/>
        <v>46468.389052840568</v>
      </c>
      <c r="F16" s="5">
        <f t="shared" si="2"/>
        <v>16670.517931036502</v>
      </c>
      <c r="G16" s="5">
        <f t="shared" si="3"/>
        <v>39297.87112180407</v>
      </c>
      <c r="H16" s="22">
        <f t="shared" si="10"/>
        <v>25306.185504801473</v>
      </c>
      <c r="I16" s="5">
        <f t="shared" si="4"/>
        <v>63439.972093384669</v>
      </c>
      <c r="J16" s="26">
        <f t="shared" si="5"/>
        <v>0.20093635495734438</v>
      </c>
      <c r="L16" s="22">
        <f t="shared" si="11"/>
        <v>82205.32843600068</v>
      </c>
      <c r="M16" s="5">
        <f>scrimecost*Meta!O13</f>
        <v>5256.1850000000004</v>
      </c>
      <c r="N16" s="5">
        <f>L16-Grade16!L16</f>
        <v>10656.725474251944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2341.5383481045342</v>
      </c>
      <c r="T16" s="22">
        <f t="shared" si="7"/>
        <v>2079.5592752442981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59362.745051532067</v>
      </c>
      <c r="D17" s="5">
        <f t="shared" si="0"/>
        <v>57349.658779161589</v>
      </c>
      <c r="E17" s="5">
        <f t="shared" si="1"/>
        <v>47849.658779161589</v>
      </c>
      <c r="F17" s="5">
        <f t="shared" si="2"/>
        <v>17259.629469312418</v>
      </c>
      <c r="G17" s="5">
        <f t="shared" si="3"/>
        <v>40090.029309849167</v>
      </c>
      <c r="H17" s="22">
        <f t="shared" si="10"/>
        <v>25938.840142421508</v>
      </c>
      <c r="I17" s="5">
        <f t="shared" si="4"/>
        <v>64835.682805719283</v>
      </c>
      <c r="J17" s="26">
        <f t="shared" si="5"/>
        <v>0.20327469287174643</v>
      </c>
      <c r="L17" s="22">
        <f t="shared" si="11"/>
        <v>84260.461646900701</v>
      </c>
      <c r="M17" s="5">
        <f>scrimecost*Meta!O14</f>
        <v>5256.1850000000004</v>
      </c>
      <c r="N17" s="5">
        <f>L17-Grade16!L17</f>
        <v>10923.143611108258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2400.0768068071511</v>
      </c>
      <c r="T17" s="22">
        <f t="shared" si="7"/>
        <v>2048.8893845477187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60846.813677820355</v>
      </c>
      <c r="D18" s="5">
        <f t="shared" si="0"/>
        <v>58765.460248640615</v>
      </c>
      <c r="E18" s="5">
        <f t="shared" si="1"/>
        <v>49265.460248640615</v>
      </c>
      <c r="F18" s="5">
        <f t="shared" si="2"/>
        <v>17863.468796045221</v>
      </c>
      <c r="G18" s="5">
        <f t="shared" si="3"/>
        <v>40901.991452595394</v>
      </c>
      <c r="H18" s="22">
        <f t="shared" si="10"/>
        <v>26587.311145982043</v>
      </c>
      <c r="I18" s="5">
        <f t="shared" si="4"/>
        <v>66266.286285862268</v>
      </c>
      <c r="J18" s="26">
        <f t="shared" si="5"/>
        <v>0.20555599815408973</v>
      </c>
      <c r="L18" s="22">
        <f t="shared" si="11"/>
        <v>86366.973188073214</v>
      </c>
      <c r="M18" s="5">
        <f>scrimecost*Meta!O15</f>
        <v>5256.1850000000004</v>
      </c>
      <c r="N18" s="5">
        <f>L18-Grade16!L18</f>
        <v>11196.222201385957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2460.0787269773282</v>
      </c>
      <c r="T18" s="22">
        <f t="shared" si="7"/>
        <v>2018.6718215181259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62367.984019765863</v>
      </c>
      <c r="D19" s="5">
        <f t="shared" si="0"/>
        <v>60216.656754856631</v>
      </c>
      <c r="E19" s="5">
        <f t="shared" si="1"/>
        <v>50716.656754856631</v>
      </c>
      <c r="F19" s="5">
        <f t="shared" si="2"/>
        <v>18482.404105946353</v>
      </c>
      <c r="G19" s="5">
        <f t="shared" si="3"/>
        <v>41734.252648910275</v>
      </c>
      <c r="H19" s="22">
        <f t="shared" si="10"/>
        <v>27251.993924631592</v>
      </c>
      <c r="I19" s="5">
        <f t="shared" si="4"/>
        <v>67732.654853008804</v>
      </c>
      <c r="J19" s="26">
        <f t="shared" si="5"/>
        <v>0.20778166184418087</v>
      </c>
      <c r="L19" s="22">
        <f t="shared" si="11"/>
        <v>88526.14751777504</v>
      </c>
      <c r="M19" s="5">
        <f>scrimecost*Meta!O16</f>
        <v>5256.1850000000004</v>
      </c>
      <c r="N19" s="5">
        <f>L19-Grade16!L19</f>
        <v>11476.127756420625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2521.5806951517657</v>
      </c>
      <c r="T19" s="22">
        <f t="shared" si="7"/>
        <v>1988.8999151073547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63927.183620260002</v>
      </c>
      <c r="D20" s="5">
        <f t="shared" si="0"/>
        <v>61704.133173728042</v>
      </c>
      <c r="E20" s="5">
        <f t="shared" si="1"/>
        <v>52204.133173728042</v>
      </c>
      <c r="F20" s="5">
        <f t="shared" si="2"/>
        <v>19116.812798595009</v>
      </c>
      <c r="G20" s="5">
        <f t="shared" si="3"/>
        <v>42587.320375133029</v>
      </c>
      <c r="H20" s="22">
        <f t="shared" si="10"/>
        <v>27933.293772747384</v>
      </c>
      <c r="I20" s="5">
        <f t="shared" si="4"/>
        <v>69235.682634334036</v>
      </c>
      <c r="J20" s="26">
        <f t="shared" si="5"/>
        <v>0.20995304105402582</v>
      </c>
      <c r="L20" s="22">
        <f t="shared" si="11"/>
        <v>90739.301205719399</v>
      </c>
      <c r="M20" s="5">
        <f>scrimecost*Meta!O17</f>
        <v>5256.1850000000004</v>
      </c>
      <c r="N20" s="5">
        <f>L20-Grade16!L20</f>
        <v>11763.030950331115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2584.620212530554</v>
      </c>
      <c r="T20" s="22">
        <f t="shared" si="7"/>
        <v>1959.5670926536029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65525.363210766511</v>
      </c>
      <c r="D21" s="5">
        <f t="shared" si="0"/>
        <v>63228.796503071244</v>
      </c>
      <c r="E21" s="5">
        <f t="shared" si="1"/>
        <v>53728.796503071244</v>
      </c>
      <c r="F21" s="5">
        <f t="shared" si="2"/>
        <v>19767.081708559886</v>
      </c>
      <c r="G21" s="5">
        <f t="shared" si="3"/>
        <v>43461.714794511354</v>
      </c>
      <c r="H21" s="22">
        <f t="shared" si="10"/>
        <v>28631.626117066069</v>
      </c>
      <c r="I21" s="5">
        <f t="shared" si="4"/>
        <v>70776.286110192377</v>
      </c>
      <c r="J21" s="26">
        <f t="shared" si="5"/>
        <v>0.21207145979533801</v>
      </c>
      <c r="L21" s="22">
        <f t="shared" si="11"/>
        <v>93007.783735862395</v>
      </c>
      <c r="M21" s="5">
        <f>scrimecost*Meta!O18</f>
        <v>4237.4090000000006</v>
      </c>
      <c r="N21" s="5">
        <f>L21-Grade16!L21</f>
        <v>12057.106724089404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2649.2357178438206</v>
      </c>
      <c r="T21" s="22">
        <f t="shared" si="7"/>
        <v>1930.666878430452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67163.497291035659</v>
      </c>
      <c r="D22" s="5">
        <f t="shared" si="0"/>
        <v>64791.576415648015</v>
      </c>
      <c r="E22" s="5">
        <f t="shared" si="1"/>
        <v>55291.576415648015</v>
      </c>
      <c r="F22" s="5">
        <f t="shared" si="2"/>
        <v>20433.607341273877</v>
      </c>
      <c r="G22" s="5">
        <f t="shared" si="3"/>
        <v>44357.969074374138</v>
      </c>
      <c r="H22" s="22">
        <f t="shared" si="10"/>
        <v>29347.416769992717</v>
      </c>
      <c r="I22" s="5">
        <f t="shared" si="4"/>
        <v>72355.404672947188</v>
      </c>
      <c r="J22" s="26">
        <f t="shared" si="5"/>
        <v>0.21413820978686199</v>
      </c>
      <c r="L22" s="22">
        <f t="shared" si="11"/>
        <v>95332.978329258942</v>
      </c>
      <c r="M22" s="5">
        <f>scrimecost*Meta!O19</f>
        <v>4237.4090000000006</v>
      </c>
      <c r="N22" s="5">
        <f>L22-Grade16!L22</f>
        <v>12358.534392191636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2715.4666107899152</v>
      </c>
      <c r="T22" s="22">
        <f t="shared" si="7"/>
        <v>1902.1928922171865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68842.584723311535</v>
      </c>
      <c r="D23" s="5">
        <f t="shared" si="0"/>
        <v>66393.425826039209</v>
      </c>
      <c r="E23" s="5">
        <f t="shared" si="1"/>
        <v>56893.425826039209</v>
      </c>
      <c r="F23" s="5">
        <f t="shared" si="2"/>
        <v>21116.796114805722</v>
      </c>
      <c r="G23" s="5">
        <f t="shared" si="3"/>
        <v>45276.629711233487</v>
      </c>
      <c r="H23" s="22">
        <f t="shared" si="10"/>
        <v>30081.102189242527</v>
      </c>
      <c r="I23" s="5">
        <f t="shared" si="4"/>
        <v>73974.001199770864</v>
      </c>
      <c r="J23" s="26">
        <f t="shared" si="5"/>
        <v>0.2161545512420075</v>
      </c>
      <c r="L23" s="22">
        <f t="shared" si="11"/>
        <v>97716.302787490407</v>
      </c>
      <c r="M23" s="5">
        <f>scrimecost*Meta!O20</f>
        <v>4237.4090000000006</v>
      </c>
      <c r="N23" s="5">
        <f>L23-Grade16!L23</f>
        <v>12667.49775199643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2783.3532760596636</v>
      </c>
      <c r="T23" s="22">
        <f t="shared" si="7"/>
        <v>1874.1388478902879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70563.649341394324</v>
      </c>
      <c r="D24" s="5">
        <f t="shared" si="0"/>
        <v>68035.321471690186</v>
      </c>
      <c r="E24" s="5">
        <f t="shared" si="1"/>
        <v>58535.321471690186</v>
      </c>
      <c r="F24" s="5">
        <f t="shared" si="2"/>
        <v>21817.064607675864</v>
      </c>
      <c r="G24" s="5">
        <f t="shared" si="3"/>
        <v>46218.256864014322</v>
      </c>
      <c r="H24" s="22">
        <f t="shared" si="10"/>
        <v>30833.129743973594</v>
      </c>
      <c r="I24" s="5">
        <f t="shared" si="4"/>
        <v>75633.062639765121</v>
      </c>
      <c r="J24" s="26">
        <f t="shared" si="5"/>
        <v>0.21812171363727129</v>
      </c>
      <c r="L24" s="22">
        <f t="shared" si="11"/>
        <v>100159.21035717767</v>
      </c>
      <c r="M24" s="5">
        <f>scrimecost*Meta!O21</f>
        <v>4237.4090000000006</v>
      </c>
      <c r="N24" s="5">
        <f>L24-Grade16!L24</f>
        <v>12984.185195796337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2852.9371079611551</v>
      </c>
      <c r="T24" s="22">
        <f t="shared" si="7"/>
        <v>1846.4985520356479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72327.740574929179</v>
      </c>
      <c r="D25" s="5">
        <f t="shared" si="0"/>
        <v>69718.264508482447</v>
      </c>
      <c r="E25" s="5">
        <f t="shared" si="1"/>
        <v>60218.264508482447</v>
      </c>
      <c r="F25" s="5">
        <f t="shared" si="2"/>
        <v>22534.839812867765</v>
      </c>
      <c r="G25" s="5">
        <f t="shared" si="3"/>
        <v>47183.424695614682</v>
      </c>
      <c r="H25" s="22">
        <f t="shared" si="10"/>
        <v>31603.957987572932</v>
      </c>
      <c r="I25" s="5">
        <f t="shared" si="4"/>
        <v>77333.600615759264</v>
      </c>
      <c r="J25" s="26">
        <f t="shared" si="5"/>
        <v>0.22004089646191899</v>
      </c>
      <c r="L25" s="22">
        <f t="shared" si="11"/>
        <v>102663.19061610709</v>
      </c>
      <c r="M25" s="5">
        <f>scrimecost*Meta!O22</f>
        <v>4237.4090000000006</v>
      </c>
      <c r="N25" s="5">
        <f>L25-Grade16!L25</f>
        <v>13308.78982569123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2924.2605356601803</v>
      </c>
      <c r="T25" s="22">
        <f t="shared" si="7"/>
        <v>1819.2659025812663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74135.934089302405</v>
      </c>
      <c r="D26" s="5">
        <f t="shared" si="0"/>
        <v>71443.281121194494</v>
      </c>
      <c r="E26" s="5">
        <f t="shared" si="1"/>
        <v>61943.281121194494</v>
      </c>
      <c r="F26" s="5">
        <f t="shared" si="2"/>
        <v>23270.559398189449</v>
      </c>
      <c r="G26" s="5">
        <f t="shared" si="3"/>
        <v>48172.721723005045</v>
      </c>
      <c r="H26" s="22">
        <f t="shared" si="10"/>
        <v>32394.056937262252</v>
      </c>
      <c r="I26" s="5">
        <f t="shared" si="4"/>
        <v>79076.652041153226</v>
      </c>
      <c r="J26" s="26">
        <f t="shared" si="5"/>
        <v>0.22191326994937999</v>
      </c>
      <c r="L26" s="22">
        <f t="shared" si="11"/>
        <v>105229.77038150976</v>
      </c>
      <c r="M26" s="5">
        <f>scrimecost*Meta!O23</f>
        <v>3288.549</v>
      </c>
      <c r="N26" s="5">
        <f>L26-Grade16!L26</f>
        <v>13641.509571333503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2997.3670490516834</v>
      </c>
      <c r="T26" s="22">
        <f t="shared" si="7"/>
        <v>1792.4348874501234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75989.332441534963</v>
      </c>
      <c r="D27" s="5">
        <f t="shared" si="0"/>
        <v>73211.423149224356</v>
      </c>
      <c r="E27" s="5">
        <f t="shared" si="1"/>
        <v>63711.423149224356</v>
      </c>
      <c r="F27" s="5">
        <f t="shared" si="2"/>
        <v>24024.671973144188</v>
      </c>
      <c r="G27" s="5">
        <f t="shared" si="3"/>
        <v>49186.751176080172</v>
      </c>
      <c r="H27" s="22">
        <f t="shared" si="10"/>
        <v>33203.908360693807</v>
      </c>
      <c r="I27" s="5">
        <f t="shared" si="4"/>
        <v>80863.279752182061</v>
      </c>
      <c r="J27" s="26">
        <f t="shared" si="5"/>
        <v>0.22373997579080551</v>
      </c>
      <c r="L27" s="22">
        <f t="shared" si="11"/>
        <v>107860.51464104751</v>
      </c>
      <c r="M27" s="5">
        <f>scrimecost*Meta!O24</f>
        <v>3288.549</v>
      </c>
      <c r="N27" s="5">
        <f>L27-Grade16!L27</f>
        <v>13982.547310616879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3072.3012252779836</v>
      </c>
      <c r="T27" s="22">
        <f t="shared" si="7"/>
        <v>1765.9995832329028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77889.06575257334</v>
      </c>
      <c r="D28" s="5">
        <f t="shared" si="0"/>
        <v>75023.768727954972</v>
      </c>
      <c r="E28" s="5">
        <f t="shared" si="1"/>
        <v>65523.768727954972</v>
      </c>
      <c r="F28" s="5">
        <f t="shared" si="2"/>
        <v>24797.637362472793</v>
      </c>
      <c r="G28" s="5">
        <f t="shared" si="3"/>
        <v>50226.131365482179</v>
      </c>
      <c r="H28" s="22">
        <f t="shared" si="10"/>
        <v>34034.006069711148</v>
      </c>
      <c r="I28" s="5">
        <f t="shared" si="4"/>
        <v>82694.573155986611</v>
      </c>
      <c r="J28" s="26">
        <f t="shared" si="5"/>
        <v>0.22552212783122064</v>
      </c>
      <c r="L28" s="22">
        <f t="shared" si="11"/>
        <v>110557.02750707368</v>
      </c>
      <c r="M28" s="5">
        <f>scrimecost*Meta!O25</f>
        <v>3288.549</v>
      </c>
      <c r="N28" s="5">
        <f>L28-Grade16!L28</f>
        <v>14332.110993382244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3149.1087559099205</v>
      </c>
      <c r="T28" s="22">
        <f t="shared" si="7"/>
        <v>1739.9541538802748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79836.292396387682</v>
      </c>
      <c r="D29" s="5">
        <f t="shared" si="0"/>
        <v>76881.422946153849</v>
      </c>
      <c r="E29" s="5">
        <f t="shared" si="1"/>
        <v>67381.422946153849</v>
      </c>
      <c r="F29" s="5">
        <f t="shared" si="2"/>
        <v>25589.926886534617</v>
      </c>
      <c r="G29" s="5">
        <f t="shared" si="3"/>
        <v>51291.496059619232</v>
      </c>
      <c r="H29" s="22">
        <f t="shared" si="10"/>
        <v>34884.856221453934</v>
      </c>
      <c r="I29" s="5">
        <f t="shared" si="4"/>
        <v>84571.648894886283</v>
      </c>
      <c r="J29" s="26">
        <f t="shared" si="5"/>
        <v>0.22726081274869878</v>
      </c>
      <c r="L29" s="22">
        <f t="shared" si="11"/>
        <v>113320.95319475056</v>
      </c>
      <c r="M29" s="5">
        <f>scrimecost*Meta!O26</f>
        <v>3288.549</v>
      </c>
      <c r="N29" s="5">
        <f>L29-Grade16!L29</f>
        <v>14690.413768216866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3227.8364748076829</v>
      </c>
      <c r="T29" s="22">
        <f t="shared" si="7"/>
        <v>1714.2928494145547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81832.199706297368</v>
      </c>
      <c r="D30" s="5">
        <f t="shared" si="0"/>
        <v>78785.518519807694</v>
      </c>
      <c r="E30" s="5">
        <f t="shared" si="1"/>
        <v>69285.518519807694</v>
      </c>
      <c r="F30" s="5">
        <f t="shared" si="2"/>
        <v>26402.023648697981</v>
      </c>
      <c r="G30" s="5">
        <f t="shared" si="3"/>
        <v>52383.494871109709</v>
      </c>
      <c r="H30" s="22">
        <f t="shared" si="10"/>
        <v>35756.97762699028</v>
      </c>
      <c r="I30" s="5">
        <f t="shared" si="4"/>
        <v>86495.651527258437</v>
      </c>
      <c r="J30" s="26">
        <f t="shared" si="5"/>
        <v>0.22895709071697012</v>
      </c>
      <c r="L30" s="22">
        <f t="shared" si="11"/>
        <v>116153.97702461929</v>
      </c>
      <c r="M30" s="5">
        <f>scrimecost*Meta!O27</f>
        <v>3288.549</v>
      </c>
      <c r="N30" s="5">
        <f>L30-Grade16!L30</f>
        <v>15057.674112422261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3308.5323866778695</v>
      </c>
      <c r="T30" s="22">
        <f t="shared" si="7"/>
        <v>1689.0100046601985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83878.004698954785</v>
      </c>
      <c r="D31" s="5">
        <f t="shared" si="0"/>
        <v>80737.216482802862</v>
      </c>
      <c r="E31" s="5">
        <f t="shared" si="1"/>
        <v>71237.216482802862</v>
      </c>
      <c r="F31" s="5">
        <f t="shared" si="2"/>
        <v>27234.42282991542</v>
      </c>
      <c r="G31" s="5">
        <f t="shared" si="3"/>
        <v>53502.793652887442</v>
      </c>
      <c r="H31" s="22">
        <f t="shared" si="10"/>
        <v>36650.902067665025</v>
      </c>
      <c r="I31" s="5">
        <f t="shared" si="4"/>
        <v>88467.754225439872</v>
      </c>
      <c r="J31" s="26">
        <f t="shared" si="5"/>
        <v>0.23061199605186902</v>
      </c>
      <c r="L31" s="22">
        <f t="shared" si="11"/>
        <v>119057.82645023476</v>
      </c>
      <c r="M31" s="5">
        <f>scrimecost*Meta!O28</f>
        <v>2876.5439999999999</v>
      </c>
      <c r="N31" s="5">
        <f>L31-Grade16!L31</f>
        <v>15434.115965232806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3391.2456963448135</v>
      </c>
      <c r="T31" s="22">
        <f t="shared" si="7"/>
        <v>1664.1000379932086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85974.954816428653</v>
      </c>
      <c r="D32" s="5">
        <f t="shared" si="0"/>
        <v>82737.706894872943</v>
      </c>
      <c r="E32" s="5">
        <f t="shared" si="1"/>
        <v>73237.706894872943</v>
      </c>
      <c r="F32" s="5">
        <f t="shared" si="2"/>
        <v>28087.631990663307</v>
      </c>
      <c r="G32" s="5">
        <f t="shared" si="3"/>
        <v>54650.074904209636</v>
      </c>
      <c r="H32" s="22">
        <f t="shared" si="10"/>
        <v>37567.174619356658</v>
      </c>
      <c r="I32" s="5">
        <f t="shared" si="4"/>
        <v>90489.159491075887</v>
      </c>
      <c r="J32" s="26">
        <f t="shared" si="5"/>
        <v>0.23222653784201422</v>
      </c>
      <c r="L32" s="22">
        <f t="shared" si="11"/>
        <v>122034.27211149065</v>
      </c>
      <c r="M32" s="5">
        <f>scrimecost*Meta!O29</f>
        <v>2876.5439999999999</v>
      </c>
      <c r="N32" s="5">
        <f>L32-Grade16!L32</f>
        <v>15819.968864363633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3476.0268387534352</v>
      </c>
      <c r="T32" s="22">
        <f t="shared" si="7"/>
        <v>1639.5574501088443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88124.328686839377</v>
      </c>
      <c r="D33" s="5">
        <f t="shared" si="0"/>
        <v>84788.209567244761</v>
      </c>
      <c r="E33" s="5">
        <f t="shared" si="1"/>
        <v>75288.209567244761</v>
      </c>
      <c r="F33" s="5">
        <f t="shared" si="2"/>
        <v>28962.171380429892</v>
      </c>
      <c r="G33" s="5">
        <f t="shared" si="3"/>
        <v>55826.038186814869</v>
      </c>
      <c r="H33" s="22">
        <f t="shared" si="10"/>
        <v>38506.353984840571</v>
      </c>
      <c r="I33" s="5">
        <f t="shared" si="4"/>
        <v>92561.099888352765</v>
      </c>
      <c r="J33" s="26">
        <f t="shared" si="5"/>
        <v>0.23380170056410723</v>
      </c>
      <c r="L33" s="22">
        <f t="shared" si="11"/>
        <v>125085.12891427791</v>
      </c>
      <c r="M33" s="5">
        <f>scrimecost*Meta!O30</f>
        <v>2876.5439999999999</v>
      </c>
      <c r="N33" s="5">
        <f>L33-Grade16!L33</f>
        <v>16215.468085972752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3562.9275097222776</v>
      </c>
      <c r="T33" s="22">
        <f t="shared" si="7"/>
        <v>1615.376822807566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90327.436904010363</v>
      </c>
      <c r="D34" s="5">
        <f t="shared" si="0"/>
        <v>86889.974806425889</v>
      </c>
      <c r="E34" s="5">
        <f t="shared" si="1"/>
        <v>77389.974806425889</v>
      </c>
      <c r="F34" s="5">
        <f t="shared" si="2"/>
        <v>29858.574254940642</v>
      </c>
      <c r="G34" s="5">
        <f t="shared" si="3"/>
        <v>57031.400551485247</v>
      </c>
      <c r="H34" s="22">
        <f t="shared" si="10"/>
        <v>39469.01283446158</v>
      </c>
      <c r="I34" s="5">
        <f t="shared" si="4"/>
        <v>94684.838795561591</v>
      </c>
      <c r="J34" s="26">
        <f t="shared" si="5"/>
        <v>0.23533844468322229</v>
      </c>
      <c r="L34" s="22">
        <f t="shared" si="11"/>
        <v>128212.25713713485</v>
      </c>
      <c r="M34" s="5">
        <f>scrimecost*Meta!O31</f>
        <v>2876.5439999999999</v>
      </c>
      <c r="N34" s="5">
        <f>L34-Grade16!L34</f>
        <v>16620.854788122058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3652.0006974653315</v>
      </c>
      <c r="T34" s="22">
        <f t="shared" si="7"/>
        <v>1591.5528177988685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92585.622826610605</v>
      </c>
      <c r="D35" s="5">
        <f t="shared" si="0"/>
        <v>89044.284176586516</v>
      </c>
      <c r="E35" s="5">
        <f t="shared" si="1"/>
        <v>79544.284176586516</v>
      </c>
      <c r="F35" s="5">
        <f t="shared" si="2"/>
        <v>30777.387201314148</v>
      </c>
      <c r="G35" s="5">
        <f t="shared" si="3"/>
        <v>58266.896975272364</v>
      </c>
      <c r="H35" s="22">
        <f t="shared" si="10"/>
        <v>40455.738155323117</v>
      </c>
      <c r="I35" s="5">
        <f t="shared" si="4"/>
        <v>96861.67117545061</v>
      </c>
      <c r="J35" s="26">
        <f t="shared" si="5"/>
        <v>0.23683770723845646</v>
      </c>
      <c r="L35" s="22">
        <f t="shared" si="11"/>
        <v>131417.56356556318</v>
      </c>
      <c r="M35" s="5">
        <f>scrimecost*Meta!O32</f>
        <v>2876.5439999999999</v>
      </c>
      <c r="N35" s="5">
        <f>L35-Grade16!L35</f>
        <v>17036.376157825071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3743.3007149019559</v>
      </c>
      <c r="T35" s="22">
        <f t="shared" si="7"/>
        <v>1568.0801755227774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94900.263397275863</v>
      </c>
      <c r="D36" s="5">
        <f t="shared" si="0"/>
        <v>91252.45128100118</v>
      </c>
      <c r="E36" s="5">
        <f t="shared" si="1"/>
        <v>81752.45128100118</v>
      </c>
      <c r="F36" s="5">
        <f t="shared" si="2"/>
        <v>31719.170471347003</v>
      </c>
      <c r="G36" s="5">
        <f t="shared" si="3"/>
        <v>59533.280809654178</v>
      </c>
      <c r="H36" s="22">
        <f t="shared" si="10"/>
        <v>41467.131609206197</v>
      </c>
      <c r="I36" s="5">
        <f t="shared" si="4"/>
        <v>99092.924364836887</v>
      </c>
      <c r="J36" s="26">
        <f t="shared" si="5"/>
        <v>0.23830040241429473</v>
      </c>
      <c r="L36" s="22">
        <f t="shared" si="11"/>
        <v>134703.00265470226</v>
      </c>
      <c r="M36" s="5">
        <f>scrimecost*Meta!O33</f>
        <v>2324.7070000000003</v>
      </c>
      <c r="N36" s="5">
        <f>L36-Grade16!L36</f>
        <v>17462.285561770695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3836.8832327745044</v>
      </c>
      <c r="T36" s="22">
        <f t="shared" si="7"/>
        <v>1544.9537139887047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97272.76998220777</v>
      </c>
      <c r="D37" s="5">
        <f t="shared" ref="D37:D56" si="15">IF(A37&lt;startage,1,0)*(C37*(1-initialunempprob))+IF(A37=startage,1,0)*(C37*(1-unempprob))+IF(A37&gt;startage,1,0)*(C37*(1-unempprob)+unempprob*300*52)</f>
        <v>93515.822563026217</v>
      </c>
      <c r="E37" s="5">
        <f t="shared" si="1"/>
        <v>84015.822563026217</v>
      </c>
      <c r="F37" s="5">
        <f t="shared" si="2"/>
        <v>32696.973000021469</v>
      </c>
      <c r="G37" s="5">
        <f t="shared" si="3"/>
        <v>60818.849563004747</v>
      </c>
      <c r="H37" s="22">
        <f t="shared" ref="H37:H56" si="16">benefits*B37/expnorm</f>
        <v>42503.809899436346</v>
      </c>
      <c r="I37" s="5">
        <f t="shared" ref="I37:I56" si="17">G37+IF(A37&lt;startage,1,0)*(H37*(1-initialunempprob))+IF(A37&gt;=startage,1,0)*(H37*(1-unempprob))</f>
        <v>101367.48420706703</v>
      </c>
      <c r="J37" s="26">
        <f t="shared" si="5"/>
        <v>0.23982097268597274</v>
      </c>
      <c r="L37" s="22">
        <f t="shared" ref="L37:L56" si="18">(sincome+sbenefits)*(1-sunemp)*B37/expnorm</f>
        <v>138070.57772106983</v>
      </c>
      <c r="M37" s="5">
        <f>scrimecost*Meta!O34</f>
        <v>2324.7070000000003</v>
      </c>
      <c r="N37" s="5">
        <f>L37-Grade16!L37</f>
        <v>17898.842700814988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3932.8053135938726</v>
      </c>
      <c r="T37" s="22">
        <f t="shared" si="7"/>
        <v>1522.1683276314243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99704.589231762962</v>
      </c>
      <c r="D38" s="5">
        <f t="shared" si="15"/>
        <v>95835.778127101861</v>
      </c>
      <c r="E38" s="5">
        <f t="shared" si="1"/>
        <v>86335.778127101861</v>
      </c>
      <c r="F38" s="5">
        <f t="shared" si="2"/>
        <v>33756.032715022004</v>
      </c>
      <c r="G38" s="5">
        <f t="shared" si="3"/>
        <v>62079.745412079857</v>
      </c>
      <c r="H38" s="22">
        <f t="shared" si="16"/>
        <v>43566.405146922254</v>
      </c>
      <c r="I38" s="5">
        <f t="shared" si="17"/>
        <v>103642.09592224369</v>
      </c>
      <c r="J38" s="26">
        <f t="shared" si="5"/>
        <v>0.24172011218000319</v>
      </c>
      <c r="L38" s="22">
        <f t="shared" si="18"/>
        <v>141522.34216409657</v>
      </c>
      <c r="M38" s="5">
        <f>scrimecost*Meta!O35</f>
        <v>2324.7070000000003</v>
      </c>
      <c r="N38" s="5">
        <f>L38-Grade16!L38</f>
        <v>18346.313768335371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4031.1254464337212</v>
      </c>
      <c r="T38" s="22">
        <f t="shared" si="7"/>
        <v>1499.7189861839345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102197.20396255702</v>
      </c>
      <c r="D39" s="5">
        <f t="shared" si="15"/>
        <v>98213.732580279393</v>
      </c>
      <c r="E39" s="5">
        <f t="shared" si="1"/>
        <v>88713.732580279393</v>
      </c>
      <c r="F39" s="5">
        <f t="shared" si="2"/>
        <v>34841.568922897539</v>
      </c>
      <c r="G39" s="5">
        <f t="shared" si="3"/>
        <v>63372.163657381854</v>
      </c>
      <c r="H39" s="22">
        <f t="shared" si="16"/>
        <v>44655.565275595312</v>
      </c>
      <c r="I39" s="5">
        <f t="shared" si="17"/>
        <v>105973.57293029978</v>
      </c>
      <c r="J39" s="26">
        <f t="shared" si="5"/>
        <v>0.24357293119856949</v>
      </c>
      <c r="L39" s="22">
        <f t="shared" si="18"/>
        <v>145060.40071819897</v>
      </c>
      <c r="M39" s="5">
        <f>scrimecost*Meta!O36</f>
        <v>2324.7070000000003</v>
      </c>
      <c r="N39" s="5">
        <f>L39-Grade16!L39</f>
        <v>18804.971612543755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4131.9035825945648</v>
      </c>
      <c r="T39" s="22">
        <f t="shared" si="7"/>
        <v>1477.6007335669483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104752.13406162093</v>
      </c>
      <c r="D40" s="5">
        <f t="shared" si="15"/>
        <v>100651.13589478638</v>
      </c>
      <c r="E40" s="5">
        <f t="shared" si="1"/>
        <v>91151.135894786377</v>
      </c>
      <c r="F40" s="5">
        <f t="shared" si="2"/>
        <v>35954.243535969981</v>
      </c>
      <c r="G40" s="5">
        <f t="shared" si="3"/>
        <v>64696.892358816396</v>
      </c>
      <c r="H40" s="22">
        <f t="shared" si="16"/>
        <v>45771.954407485187</v>
      </c>
      <c r="I40" s="5">
        <f t="shared" si="17"/>
        <v>108363.33686355726</v>
      </c>
      <c r="J40" s="26">
        <f t="shared" si="5"/>
        <v>0.24538055950936599</v>
      </c>
      <c r="L40" s="22">
        <f t="shared" si="18"/>
        <v>148686.91073615392</v>
      </c>
      <c r="M40" s="5">
        <f>scrimecost*Meta!O37</f>
        <v>2324.7070000000003</v>
      </c>
      <c r="N40" s="5">
        <f>L40-Grade16!L40</f>
        <v>19275.095902857327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4235.2011721594235</v>
      </c>
      <c r="T40" s="22">
        <f t="shared" si="7"/>
        <v>1455.8086867947454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107370.93741316145</v>
      </c>
      <c r="D41" s="5">
        <f t="shared" si="15"/>
        <v>103149.47429215602</v>
      </c>
      <c r="E41" s="5">
        <f t="shared" si="1"/>
        <v>93649.474292156025</v>
      </c>
      <c r="F41" s="5">
        <f t="shared" si="2"/>
        <v>37094.735014369224</v>
      </c>
      <c r="G41" s="5">
        <f t="shared" si="3"/>
        <v>66054.739277786808</v>
      </c>
      <c r="H41" s="22">
        <f t="shared" si="16"/>
        <v>46916.253267672313</v>
      </c>
      <c r="I41" s="5">
        <f t="shared" si="17"/>
        <v>110812.84489514619</v>
      </c>
      <c r="J41" s="26">
        <f t="shared" si="5"/>
        <v>0.2471440993247771</v>
      </c>
      <c r="L41" s="22">
        <f t="shared" si="18"/>
        <v>152404.08350455778</v>
      </c>
      <c r="M41" s="5">
        <f>scrimecost*Meta!O38</f>
        <v>1553.134</v>
      </c>
      <c r="N41" s="5">
        <f>L41-Grade16!L41</f>
        <v>19756.97330042877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4341.0812014634112</v>
      </c>
      <c r="T41" s="22">
        <f t="shared" si="7"/>
        <v>1434.338034897178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110055.21084849046</v>
      </c>
      <c r="D42" s="5">
        <f t="shared" si="15"/>
        <v>105710.27114945991</v>
      </c>
      <c r="E42" s="5">
        <f t="shared" si="1"/>
        <v>96210.271149459906</v>
      </c>
      <c r="F42" s="5">
        <f t="shared" si="2"/>
        <v>38263.738779728446</v>
      </c>
      <c r="G42" s="5">
        <f t="shared" si="3"/>
        <v>67446.53236973146</v>
      </c>
      <c r="H42" s="22">
        <f t="shared" si="16"/>
        <v>48089.159599364117</v>
      </c>
      <c r="I42" s="5">
        <f t="shared" si="17"/>
        <v>113323.59062752483</v>
      </c>
      <c r="J42" s="26">
        <f t="shared" si="5"/>
        <v>0.24886462597395878</v>
      </c>
      <c r="L42" s="22">
        <f t="shared" si="18"/>
        <v>156214.18559217171</v>
      </c>
      <c r="M42" s="5">
        <f>scrimecost*Meta!O39</f>
        <v>1553.134</v>
      </c>
      <c r="N42" s="5">
        <f>L42-Grade16!L42</f>
        <v>20250.89763293945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4449.6082314999876</v>
      </c>
      <c r="T42" s="22">
        <f t="shared" si="7"/>
        <v>1413.1840378575478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112806.59111970275</v>
      </c>
      <c r="D43" s="5">
        <f t="shared" si="15"/>
        <v>108335.08792819642</v>
      </c>
      <c r="E43" s="5">
        <f t="shared" si="1"/>
        <v>98835.087928196415</v>
      </c>
      <c r="F43" s="5">
        <f t="shared" si="2"/>
        <v>39366.792187673484</v>
      </c>
      <c r="G43" s="5">
        <f t="shared" si="3"/>
        <v>68968.295740522939</v>
      </c>
      <c r="H43" s="22">
        <f t="shared" si="16"/>
        <v>49291.388589348229</v>
      </c>
      <c r="I43" s="5">
        <f t="shared" si="17"/>
        <v>115992.28045476114</v>
      </c>
      <c r="J43" s="26">
        <f t="shared" si="5"/>
        <v>0.24992772978202937</v>
      </c>
      <c r="L43" s="22">
        <f t="shared" si="18"/>
        <v>160119.54023197599</v>
      </c>
      <c r="M43" s="5">
        <f>scrimecost*Meta!O40</f>
        <v>1553.134</v>
      </c>
      <c r="N43" s="5">
        <f>L43-Grade16!L43</f>
        <v>20757.170073762973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4560.8484372874955</v>
      </c>
      <c r="T43" s="22">
        <f t="shared" si="7"/>
        <v>1392.3420255661943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115626.75589769529</v>
      </c>
      <c r="D44" s="5">
        <f t="shared" si="15"/>
        <v>111025.52512640131</v>
      </c>
      <c r="E44" s="5">
        <f t="shared" si="1"/>
        <v>101525.52512640131</v>
      </c>
      <c r="F44" s="5">
        <f t="shared" si="2"/>
        <v>40428.169662365312</v>
      </c>
      <c r="G44" s="5">
        <f t="shared" si="3"/>
        <v>70597.355464035994</v>
      </c>
      <c r="H44" s="22">
        <f t="shared" si="16"/>
        <v>50523.673304081924</v>
      </c>
      <c r="I44" s="5">
        <f t="shared" si="17"/>
        <v>118796.93979613014</v>
      </c>
      <c r="J44" s="26">
        <f t="shared" si="5"/>
        <v>0.25052800209925302</v>
      </c>
      <c r="L44" s="22">
        <f t="shared" si="18"/>
        <v>164122.52873777537</v>
      </c>
      <c r="M44" s="5">
        <f>scrimecost*Meta!O41</f>
        <v>1553.134</v>
      </c>
      <c r="N44" s="5">
        <f>L44-Grade16!L44</f>
        <v>21276.099325606978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4674.8696482196683</v>
      </c>
      <c r="T44" s="22">
        <f t="shared" si="7"/>
        <v>1371.8073967894475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118517.4247951377</v>
      </c>
      <c r="D45" s="5">
        <f t="shared" si="15"/>
        <v>113783.22325456137</v>
      </c>
      <c r="E45" s="5">
        <f t="shared" si="1"/>
        <v>104283.22325456137</v>
      </c>
      <c r="F45" s="5">
        <f t="shared" si="2"/>
        <v>41516.081573924457</v>
      </c>
      <c r="G45" s="5">
        <f t="shared" si="3"/>
        <v>72267.141680636909</v>
      </c>
      <c r="H45" s="22">
        <f t="shared" si="16"/>
        <v>51786.765136683978</v>
      </c>
      <c r="I45" s="5">
        <f t="shared" si="17"/>
        <v>121671.71562103342</v>
      </c>
      <c r="J45" s="26">
        <f t="shared" si="5"/>
        <v>0.25111363362825168</v>
      </c>
      <c r="L45" s="22">
        <f t="shared" si="18"/>
        <v>168225.59195621981</v>
      </c>
      <c r="M45" s="5">
        <f>scrimecost*Meta!O42</f>
        <v>1553.134</v>
      </c>
      <c r="N45" s="5">
        <f>L45-Grade16!L45</f>
        <v>21808.001808747271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4791.7413894251858</v>
      </c>
      <c r="T45" s="22">
        <f t="shared" ref="T45:T69" si="20">S45/sreturn^(A45-startage+1)</f>
        <v>1351.5756181538818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121480.36041501613</v>
      </c>
      <c r="D46" s="5">
        <f t="shared" si="15"/>
        <v>116609.86383592538</v>
      </c>
      <c r="E46" s="5">
        <f t="shared" si="1"/>
        <v>107109.86383592538</v>
      </c>
      <c r="F46" s="5">
        <f t="shared" si="2"/>
        <v>42631.191283272565</v>
      </c>
      <c r="G46" s="5">
        <f t="shared" si="3"/>
        <v>73978.672552652817</v>
      </c>
      <c r="H46" s="22">
        <f t="shared" si="16"/>
        <v>53081.434265101067</v>
      </c>
      <c r="I46" s="5">
        <f t="shared" si="17"/>
        <v>124618.36084155923</v>
      </c>
      <c r="J46" s="26">
        <f t="shared" si="5"/>
        <v>0.25168498146142115</v>
      </c>
      <c r="L46" s="22">
        <f t="shared" si="18"/>
        <v>172431.23175512525</v>
      </c>
      <c r="M46" s="5">
        <f>scrimecost*Meta!O43</f>
        <v>861.46499999999992</v>
      </c>
      <c r="N46" s="5">
        <f>L46-Grade16!L46</f>
        <v>22353.201853965904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4911.5349241608046</v>
      </c>
      <c r="T46" s="22">
        <f t="shared" si="20"/>
        <v>1331.6422231454219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124517.36942539152</v>
      </c>
      <c r="D47" s="5">
        <f t="shared" si="15"/>
        <v>119507.17043182351</v>
      </c>
      <c r="E47" s="5">
        <f t="shared" si="1"/>
        <v>110007.17043182351</v>
      </c>
      <c r="F47" s="5">
        <f t="shared" si="2"/>
        <v>43774.17873535437</v>
      </c>
      <c r="G47" s="5">
        <f t="shared" si="3"/>
        <v>75732.991696469137</v>
      </c>
      <c r="H47" s="22">
        <f t="shared" si="16"/>
        <v>54408.470121728598</v>
      </c>
      <c r="I47" s="5">
        <f t="shared" si="17"/>
        <v>127638.67219259823</v>
      </c>
      <c r="J47" s="26">
        <f t="shared" si="5"/>
        <v>0.25224239398158643</v>
      </c>
      <c r="L47" s="22">
        <f t="shared" si="18"/>
        <v>176742.01254900338</v>
      </c>
      <c r="M47" s="5">
        <f>scrimecost*Meta!O44</f>
        <v>861.46499999999992</v>
      </c>
      <c r="N47" s="5">
        <f>L47-Grade16!L47</f>
        <v>22912.031900315022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5034.3232972648184</v>
      </c>
      <c r="T47" s="22">
        <f t="shared" si="20"/>
        <v>1312.002811123358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127630.30366102629</v>
      </c>
      <c r="D48" s="5">
        <f t="shared" si="15"/>
        <v>122476.90969261908</v>
      </c>
      <c r="E48" s="5">
        <f t="shared" si="1"/>
        <v>112976.90969261908</v>
      </c>
      <c r="F48" s="5">
        <f t="shared" si="2"/>
        <v>44945.740873738228</v>
      </c>
      <c r="G48" s="5">
        <f t="shared" si="3"/>
        <v>77531.168818880862</v>
      </c>
      <c r="H48" s="22">
        <f t="shared" si="16"/>
        <v>55768.681874771806</v>
      </c>
      <c r="I48" s="5">
        <f t="shared" si="17"/>
        <v>130734.49132741315</v>
      </c>
      <c r="J48" s="26">
        <f t="shared" si="5"/>
        <v>0.25278621107443067</v>
      </c>
      <c r="L48" s="22">
        <f t="shared" si="18"/>
        <v>181160.56286272846</v>
      </c>
      <c r="M48" s="5">
        <f>scrimecost*Meta!O45</f>
        <v>861.46499999999992</v>
      </c>
      <c r="N48" s="5">
        <f>L48-Grade16!L48</f>
        <v>23484.832697822916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5160.1813796964425</v>
      </c>
      <c r="T48" s="22">
        <f t="shared" si="20"/>
        <v>1292.6530463487843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130821.06125255194</v>
      </c>
      <c r="D49" s="5">
        <f t="shared" si="15"/>
        <v>125520.89243493455</v>
      </c>
      <c r="E49" s="5">
        <f t="shared" si="1"/>
        <v>116020.89243493455</v>
      </c>
      <c r="F49" s="5">
        <f t="shared" si="2"/>
        <v>46146.592065581681</v>
      </c>
      <c r="G49" s="5">
        <f t="shared" si="3"/>
        <v>79374.300369352859</v>
      </c>
      <c r="H49" s="22">
        <f t="shared" si="16"/>
        <v>57162.898921641099</v>
      </c>
      <c r="I49" s="5">
        <f t="shared" si="17"/>
        <v>133907.70594059845</v>
      </c>
      <c r="J49" s="26">
        <f t="shared" si="5"/>
        <v>0.25331676433574207</v>
      </c>
      <c r="L49" s="22">
        <f t="shared" si="18"/>
        <v>185689.57693429667</v>
      </c>
      <c r="M49" s="5">
        <f>scrimecost*Meta!O46</f>
        <v>861.46499999999992</v>
      </c>
      <c r="N49" s="5">
        <f>L49-Grade16!L49</f>
        <v>24071.953515268484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5289.1859141888526</v>
      </c>
      <c r="T49" s="22">
        <f t="shared" si="20"/>
        <v>1273.5886570274151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134091.58778386575</v>
      </c>
      <c r="D50" s="5">
        <f t="shared" si="15"/>
        <v>128640.97474580792</v>
      </c>
      <c r="E50" s="5">
        <f t="shared" si="1"/>
        <v>119140.97474580792</v>
      </c>
      <c r="F50" s="5">
        <f t="shared" si="2"/>
        <v>47377.464537221218</v>
      </c>
      <c r="G50" s="5">
        <f t="shared" si="3"/>
        <v>81263.510208586697</v>
      </c>
      <c r="H50" s="22">
        <f t="shared" si="16"/>
        <v>58591.971394682128</v>
      </c>
      <c r="I50" s="5">
        <f t="shared" si="17"/>
        <v>137160.25091911346</v>
      </c>
      <c r="J50" s="26">
        <f t="shared" si="5"/>
        <v>0.2538343772736068</v>
      </c>
      <c r="L50" s="22">
        <f t="shared" si="18"/>
        <v>190331.81635765408</v>
      </c>
      <c r="M50" s="5">
        <f>scrimecost*Meta!O47</f>
        <v>861.46499999999992</v>
      </c>
      <c r="N50" s="5">
        <f>L50-Grade16!L50</f>
        <v>24673.752353150223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5421.4155620435795</v>
      </c>
      <c r="T50" s="22">
        <f t="shared" si="20"/>
        <v>1254.805434366524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137443.87747846238</v>
      </c>
      <c r="D51" s="5">
        <f t="shared" si="15"/>
        <v>131839.05911445312</v>
      </c>
      <c r="E51" s="5">
        <f t="shared" si="1"/>
        <v>122339.05911445312</v>
      </c>
      <c r="F51" s="5">
        <f t="shared" si="2"/>
        <v>48639.108820651752</v>
      </c>
      <c r="G51" s="5">
        <f t="shared" si="3"/>
        <v>83199.950293801376</v>
      </c>
      <c r="H51" s="22">
        <f t="shared" si="16"/>
        <v>60056.770679549176</v>
      </c>
      <c r="I51" s="5">
        <f t="shared" si="17"/>
        <v>140494.10952209128</v>
      </c>
      <c r="J51" s="26">
        <f t="shared" si="5"/>
        <v>0.2543393655056701</v>
      </c>
      <c r="L51" s="22">
        <f t="shared" si="18"/>
        <v>195090.11176659539</v>
      </c>
      <c r="M51" s="5">
        <f>scrimecost*Meta!O48</f>
        <v>454.45400000000001</v>
      </c>
      <c r="N51" s="5">
        <f>L51-Grade16!L51</f>
        <v>25290.59616197896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5556.9509510946655</v>
      </c>
      <c r="T51" s="22">
        <f t="shared" si="20"/>
        <v>1236.2992316457676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140879.9744154239</v>
      </c>
      <c r="D52" s="5">
        <f t="shared" si="15"/>
        <v>135117.09559231441</v>
      </c>
      <c r="E52" s="5">
        <f t="shared" si="1"/>
        <v>125617.09559231441</v>
      </c>
      <c r="F52" s="5">
        <f t="shared" si="2"/>
        <v>49932.294211168031</v>
      </c>
      <c r="G52" s="5">
        <f t="shared" si="3"/>
        <v>85184.801381146375</v>
      </c>
      <c r="H52" s="22">
        <f t="shared" si="16"/>
        <v>61558.189946537888</v>
      </c>
      <c r="I52" s="5">
        <f t="shared" si="17"/>
        <v>143911.31459014351</v>
      </c>
      <c r="J52" s="26">
        <f t="shared" si="5"/>
        <v>0.25483203695158541</v>
      </c>
      <c r="L52" s="22">
        <f t="shared" si="18"/>
        <v>199967.36456076024</v>
      </c>
      <c r="M52" s="5">
        <f>scrimecost*Meta!O49</f>
        <v>454.45400000000001</v>
      </c>
      <c r="N52" s="5">
        <f>L52-Grade16!L52</f>
        <v>25922.861066028359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5695.8747248720165</v>
      </c>
      <c r="T52" s="22">
        <f t="shared" si="20"/>
        <v>1218.0659633017349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144401.97377580951</v>
      </c>
      <c r="D53" s="5">
        <f t="shared" si="15"/>
        <v>138477.08298212229</v>
      </c>
      <c r="E53" s="5">
        <f t="shared" si="1"/>
        <v>128977.08298212229</v>
      </c>
      <c r="F53" s="5">
        <f t="shared" si="2"/>
        <v>51257.809236447247</v>
      </c>
      <c r="G53" s="5">
        <f t="shared" si="3"/>
        <v>87219.273745675047</v>
      </c>
      <c r="H53" s="22">
        <f t="shared" si="16"/>
        <v>63097.144695201343</v>
      </c>
      <c r="I53" s="5">
        <f t="shared" si="17"/>
        <v>147413.94978489712</v>
      </c>
      <c r="J53" s="26">
        <f t="shared" si="5"/>
        <v>0.25531269202077117</v>
      </c>
      <c r="L53" s="22">
        <f t="shared" si="18"/>
        <v>204966.54867477927</v>
      </c>
      <c r="M53" s="5">
        <f>scrimecost*Meta!O50</f>
        <v>454.45400000000001</v>
      </c>
      <c r="N53" s="5">
        <f>L53-Grade16!L53</f>
        <v>26570.932592679135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5838.2715929938304</v>
      </c>
      <c r="T53" s="22">
        <f t="shared" si="20"/>
        <v>1200.1016040259951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148012.02312020474</v>
      </c>
      <c r="D54" s="5">
        <f t="shared" si="15"/>
        <v>141921.07005667532</v>
      </c>
      <c r="E54" s="5">
        <f t="shared" si="1"/>
        <v>132421.07005667532</v>
      </c>
      <c r="F54" s="5">
        <f t="shared" si="2"/>
        <v>52616.462137358416</v>
      </c>
      <c r="G54" s="5">
        <f t="shared" si="3"/>
        <v>89304.607919316913</v>
      </c>
      <c r="H54" s="22">
        <f t="shared" si="16"/>
        <v>64674.573312581364</v>
      </c>
      <c r="I54" s="5">
        <f t="shared" si="17"/>
        <v>151004.15085951955</v>
      </c>
      <c r="J54" s="26">
        <f t="shared" si="5"/>
        <v>0.25578162379558644</v>
      </c>
      <c r="L54" s="22">
        <f t="shared" si="18"/>
        <v>210090.71239164873</v>
      </c>
      <c r="M54" s="5">
        <f>scrimecost*Meta!O51</f>
        <v>454.45400000000001</v>
      </c>
      <c r="N54" s="5">
        <f>L54-Grade16!L54</f>
        <v>27235.2059074961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5984.2283828186746</v>
      </c>
      <c r="T54" s="22">
        <f t="shared" si="20"/>
        <v>1182.4021878764138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151712.32369820983</v>
      </c>
      <c r="D55" s="5">
        <f t="shared" si="15"/>
        <v>145451.15680809217</v>
      </c>
      <c r="E55" s="5">
        <f t="shared" si="1"/>
        <v>135951.15680809217</v>
      </c>
      <c r="F55" s="5">
        <f t="shared" si="2"/>
        <v>54009.081360792363</v>
      </c>
      <c r="G55" s="5">
        <f t="shared" si="3"/>
        <v>91442.075447299809</v>
      </c>
      <c r="H55" s="22">
        <f t="shared" si="16"/>
        <v>66291.437645395898</v>
      </c>
      <c r="I55" s="5">
        <f t="shared" si="17"/>
        <v>154684.10696100749</v>
      </c>
      <c r="J55" s="26">
        <f t="shared" si="5"/>
        <v>0.25623911821004036</v>
      </c>
      <c r="L55" s="22">
        <f t="shared" si="18"/>
        <v>215342.98020143993</v>
      </c>
      <c r="M55" s="5">
        <f>scrimecost*Meta!O52</f>
        <v>454.45400000000001</v>
      </c>
      <c r="N55" s="5">
        <f>L55-Grade16!L55</f>
        <v>27916.086055183492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6133.8340923891383</v>
      </c>
      <c r="T55" s="22">
        <f t="shared" si="20"/>
        <v>1164.9638074016323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155505.13179066509</v>
      </c>
      <c r="D56" s="5">
        <f t="shared" si="15"/>
        <v>149069.49572829451</v>
      </c>
      <c r="E56" s="5">
        <f t="shared" si="1"/>
        <v>139569.49572829451</v>
      </c>
      <c r="F56" s="5">
        <f t="shared" si="2"/>
        <v>55436.516064812182</v>
      </c>
      <c r="G56" s="5">
        <f t="shared" si="3"/>
        <v>93632.979663482329</v>
      </c>
      <c r="H56" s="22">
        <f t="shared" si="16"/>
        <v>67948.723586530803</v>
      </c>
      <c r="I56" s="5">
        <f t="shared" si="17"/>
        <v>158456.06196503271</v>
      </c>
      <c r="J56" s="26">
        <f t="shared" si="5"/>
        <v>0.2566854542241418</v>
      </c>
      <c r="L56" s="22">
        <f t="shared" si="18"/>
        <v>220726.55470647593</v>
      </c>
      <c r="M56" s="5">
        <f>scrimecost*Meta!O53</f>
        <v>137.33500000000001</v>
      </c>
      <c r="N56" s="5">
        <f>L56-Grade16!L56</f>
        <v>28613.988206563081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6287.1799446988671</v>
      </c>
      <c r="T56" s="22">
        <f t="shared" si="20"/>
        <v>1147.7826127784185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137.33500000000001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137.33500000000001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137.33500000000001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137.33500000000001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137.33500000000001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137.33500000000001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137.33500000000001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137.33500000000001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137.33500000000001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137.33500000000001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137.33500000000001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137.33500000000001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137.33500000000001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-1.3642420526593924E-12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116343</v>
      </c>
      <c r="D2" s="7">
        <f>Meta!C12</f>
        <v>49554</v>
      </c>
      <c r="E2" s="1">
        <f>Meta!D12</f>
        <v>4.2000000000000003E-2</v>
      </c>
      <c r="F2" s="1">
        <f>Meta!F12</f>
        <v>0.72499999999999998</v>
      </c>
      <c r="G2" s="1">
        <f>Meta!I12</f>
        <v>1.7342811382937739</v>
      </c>
      <c r="H2" s="1">
        <f>Meta!E12</f>
        <v>0.32600000000000001</v>
      </c>
      <c r="I2" s="13"/>
      <c r="J2" s="1">
        <f>Meta!X11</f>
        <v>0.67400000000000004</v>
      </c>
      <c r="K2" s="1">
        <f>Meta!D11</f>
        <v>4.5999999999999999E-2</v>
      </c>
      <c r="L2" s="29"/>
      <c r="N2" s="22">
        <f>Meta!T12</f>
        <v>117781</v>
      </c>
      <c r="O2" s="22">
        <f>Meta!U12</f>
        <v>52039</v>
      </c>
      <c r="P2" s="1">
        <f>Meta!V12</f>
        <v>5.8000000000000003E-2</v>
      </c>
      <c r="Q2" s="1">
        <f>Meta!X12</f>
        <v>0.67400000000000004</v>
      </c>
      <c r="R2" s="22">
        <f>Meta!W12</f>
        <v>2497</v>
      </c>
      <c r="T2" s="12">
        <f>IRR(S5:S69)+1</f>
        <v>1.0408978495819219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5512.4210085431914</v>
      </c>
      <c r="D14" s="5">
        <f t="shared" ref="D14:D36" si="0">IF(A14&lt;startage,1,0)*(C14*(1-initialunempprob))+IF(A14=startage,1,0)*(C14*(1-unempprob))+IF(A14&gt;startage,1,0)*(C14*(1-unempprob)+unempprob*300*52)</f>
        <v>5258.8496421502041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402.30199762449058</v>
      </c>
      <c r="G14" s="5">
        <f t="shared" ref="G14:G56" si="3">D14-F14</f>
        <v>4856.5476445257136</v>
      </c>
      <c r="H14" s="22">
        <f>0.1*Grade17!H14</f>
        <v>2408.6791676194148</v>
      </c>
      <c r="I14" s="5">
        <f t="shared" ref="I14:I36" si="4">G14+IF(A14&lt;startage,1,0)*(H14*(1-initialunempprob))+IF(A14&gt;=startage,1,0)*(H14*(1-unempprob))</f>
        <v>7154.4275704346346</v>
      </c>
      <c r="J14" s="26">
        <f t="shared" ref="J14:J56" si="5">(F14-(IF(A14&gt;startage,1,0)*(unempprob*300*52)))/(IF(A14&lt;startage,1,0)*((C14+H14)*(1-initialunempprob))+IF(A14&gt;=startage,1,0)*((C14+H14)*(1-unempprob)))</f>
        <v>5.3237580358167828E-2</v>
      </c>
      <c r="L14" s="22">
        <f>0.1*Grade17!L14</f>
        <v>7824.4215049138074</v>
      </c>
      <c r="M14" s="5">
        <f>scrimecost*Meta!O11</f>
        <v>6552.1280000000006</v>
      </c>
      <c r="N14" s="5">
        <f>L14-Grade17!L14</f>
        <v>-70419.79354422426</v>
      </c>
      <c r="O14" s="5"/>
      <c r="P14" s="22"/>
      <c r="Q14" s="22">
        <f>0.05*feel*Grade17!G14</f>
        <v>523.03303776823998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-79221.8265819925</v>
      </c>
      <c r="T14" s="22">
        <f t="shared" ref="T14:T45" si="7">S14/sreturn^(A14-startage+1)</f>
        <v>-79221.8265819925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67084.279146609959</v>
      </c>
      <c r="D15" s="5">
        <f t="shared" si="0"/>
        <v>64266.739422452338</v>
      </c>
      <c r="E15" s="5">
        <f t="shared" si="1"/>
        <v>54766.739422452338</v>
      </c>
      <c r="F15" s="5">
        <f t="shared" si="2"/>
        <v>20209.764363675924</v>
      </c>
      <c r="G15" s="5">
        <f t="shared" si="3"/>
        <v>44056.975058776414</v>
      </c>
      <c r="H15" s="22">
        <f t="shared" ref="H15:H36" si="10">benefits*B15/expnorm</f>
        <v>28573.222014483981</v>
      </c>
      <c r="I15" s="5">
        <f t="shared" si="4"/>
        <v>71430.121748652062</v>
      </c>
      <c r="J15" s="26">
        <f t="shared" si="5"/>
        <v>0.22053458620522201</v>
      </c>
      <c r="L15" s="22">
        <f t="shared" ref="L15:L36" si="11">(sincome+sbenefits)*(1-sunemp)*B15/expnorm</f>
        <v>92240.20054636737</v>
      </c>
      <c r="M15" s="5">
        <f>scrimecost*Meta!O12</f>
        <v>6259.9790000000003</v>
      </c>
      <c r="N15" s="5">
        <f>L15-Grade17!L15</f>
        <v>12039.880121000839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2645.4506197067885</v>
      </c>
      <c r="T15" s="22">
        <f t="shared" si="7"/>
        <v>2541.5083917882407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68761.386125275196</v>
      </c>
      <c r="D16" s="5">
        <f t="shared" si="0"/>
        <v>66528.607908013626</v>
      </c>
      <c r="E16" s="5">
        <f t="shared" si="1"/>
        <v>57028.607908013626</v>
      </c>
      <c r="F16" s="5">
        <f t="shared" si="2"/>
        <v>21174.451272767808</v>
      </c>
      <c r="G16" s="5">
        <f t="shared" si="3"/>
        <v>45354.156635245818</v>
      </c>
      <c r="H16" s="22">
        <f t="shared" si="10"/>
        <v>29287.552564846079</v>
      </c>
      <c r="I16" s="5">
        <f t="shared" si="4"/>
        <v>73411.631992368362</v>
      </c>
      <c r="J16" s="26">
        <f t="shared" si="5"/>
        <v>0.21845053042723628</v>
      </c>
      <c r="L16" s="22">
        <f t="shared" si="11"/>
        <v>94546.205560026559</v>
      </c>
      <c r="M16" s="5">
        <f>scrimecost*Meta!O13</f>
        <v>5256.1850000000004</v>
      </c>
      <c r="N16" s="5">
        <f>L16-Grade17!L16</f>
        <v>12340.877124025879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2711.5868851994624</v>
      </c>
      <c r="T16" s="22">
        <f t="shared" si="7"/>
        <v>2502.6914049532056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70480.420778407075</v>
      </c>
      <c r="D17" s="5">
        <f t="shared" si="0"/>
        <v>68175.443105713974</v>
      </c>
      <c r="E17" s="5">
        <f t="shared" si="1"/>
        <v>58675.443105713974</v>
      </c>
      <c r="F17" s="5">
        <f t="shared" si="2"/>
        <v>21876.826484587007</v>
      </c>
      <c r="G17" s="5">
        <f t="shared" si="3"/>
        <v>46298.616621126966</v>
      </c>
      <c r="H17" s="22">
        <f t="shared" si="10"/>
        <v>30019.741378967232</v>
      </c>
      <c r="I17" s="5">
        <f t="shared" si="4"/>
        <v>75057.528862177569</v>
      </c>
      <c r="J17" s="26">
        <f t="shared" si="5"/>
        <v>0.22041766370045487</v>
      </c>
      <c r="L17" s="22">
        <f t="shared" si="11"/>
        <v>96909.860699027209</v>
      </c>
      <c r="M17" s="5">
        <f>scrimecost*Meta!O14</f>
        <v>5256.1850000000004</v>
      </c>
      <c r="N17" s="5">
        <f>L17-Grade17!L17</f>
        <v>12649.399052126508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2779.3765573294454</v>
      </c>
      <c r="T17" s="22">
        <f t="shared" si="7"/>
        <v>2464.467278040177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72242.431297867253</v>
      </c>
      <c r="D18" s="5">
        <f t="shared" si="0"/>
        <v>69863.449183356817</v>
      </c>
      <c r="E18" s="5">
        <f t="shared" si="1"/>
        <v>60363.449183356817</v>
      </c>
      <c r="F18" s="5">
        <f t="shared" si="2"/>
        <v>22596.761076701681</v>
      </c>
      <c r="G18" s="5">
        <f t="shared" si="3"/>
        <v>47266.688106655136</v>
      </c>
      <c r="H18" s="22">
        <f t="shared" si="10"/>
        <v>30770.234913441411</v>
      </c>
      <c r="I18" s="5">
        <f t="shared" si="4"/>
        <v>76744.57315373201</v>
      </c>
      <c r="J18" s="26">
        <f t="shared" si="5"/>
        <v>0.22233681811335101</v>
      </c>
      <c r="L18" s="22">
        <f t="shared" si="11"/>
        <v>99332.607216502889</v>
      </c>
      <c r="M18" s="5">
        <f>scrimecost*Meta!O15</f>
        <v>5256.1850000000004</v>
      </c>
      <c r="N18" s="5">
        <f>L18-Grade17!L18</f>
        <v>12965.634028429675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2848.8609712626821</v>
      </c>
      <c r="T18" s="22">
        <f t="shared" si="7"/>
        <v>2426.8269561761367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74048.492080313925</v>
      </c>
      <c r="D19" s="5">
        <f t="shared" si="0"/>
        <v>71593.65541294073</v>
      </c>
      <c r="E19" s="5">
        <f t="shared" si="1"/>
        <v>62093.65541294073</v>
      </c>
      <c r="F19" s="5">
        <f t="shared" si="2"/>
        <v>23334.694033619224</v>
      </c>
      <c r="G19" s="5">
        <f t="shared" si="3"/>
        <v>48258.96137932151</v>
      </c>
      <c r="H19" s="22">
        <f t="shared" si="10"/>
        <v>31539.490786277445</v>
      </c>
      <c r="I19" s="5">
        <f t="shared" si="4"/>
        <v>78473.793552575298</v>
      </c>
      <c r="J19" s="26">
        <f t="shared" si="5"/>
        <v>0.22420916388203024</v>
      </c>
      <c r="L19" s="22">
        <f t="shared" si="11"/>
        <v>101815.92239691547</v>
      </c>
      <c r="M19" s="5">
        <f>scrimecost*Meta!O16</f>
        <v>5256.1850000000004</v>
      </c>
      <c r="N19" s="5">
        <f>L19-Grade17!L19</f>
        <v>13289.77487914043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2920.0824955442517</v>
      </c>
      <c r="T19" s="22">
        <f t="shared" si="7"/>
        <v>2389.761522785016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75899.704382321768</v>
      </c>
      <c r="D20" s="5">
        <f t="shared" si="0"/>
        <v>73367.116798264251</v>
      </c>
      <c r="E20" s="5">
        <f t="shared" si="1"/>
        <v>63867.116798264251</v>
      </c>
      <c r="F20" s="5">
        <f t="shared" si="2"/>
        <v>24091.075314459704</v>
      </c>
      <c r="G20" s="5">
        <f t="shared" si="3"/>
        <v>49276.041483804547</v>
      </c>
      <c r="H20" s="22">
        <f t="shared" si="10"/>
        <v>32327.978055934374</v>
      </c>
      <c r="I20" s="5">
        <f t="shared" si="4"/>
        <v>80246.244461389681</v>
      </c>
      <c r="J20" s="26">
        <f t="shared" si="5"/>
        <v>0.22603584268074164</v>
      </c>
      <c r="L20" s="22">
        <f t="shared" si="11"/>
        <v>104361.32045683834</v>
      </c>
      <c r="M20" s="5">
        <f>scrimecost*Meta!O17</f>
        <v>5256.1850000000004</v>
      </c>
      <c r="N20" s="5">
        <f>L20-Grade17!L20</f>
        <v>13622.019251118938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2993.0845579328575</v>
      </c>
      <c r="T20" s="22">
        <f t="shared" si="7"/>
        <v>2353.2621974754661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77797.196991879813</v>
      </c>
      <c r="D21" s="5">
        <f t="shared" si="0"/>
        <v>75184.914718220854</v>
      </c>
      <c r="E21" s="5">
        <f t="shared" si="1"/>
        <v>65684.914718220854</v>
      </c>
      <c r="F21" s="5">
        <f t="shared" si="2"/>
        <v>24866.366127321195</v>
      </c>
      <c r="G21" s="5">
        <f t="shared" si="3"/>
        <v>50318.548590899663</v>
      </c>
      <c r="H21" s="22">
        <f t="shared" si="10"/>
        <v>33136.17750733273</v>
      </c>
      <c r="I21" s="5">
        <f t="shared" si="4"/>
        <v>82063.006642924418</v>
      </c>
      <c r="J21" s="26">
        <f t="shared" si="5"/>
        <v>0.22781796833802107</v>
      </c>
      <c r="L21" s="22">
        <f t="shared" si="11"/>
        <v>106970.35346825929</v>
      </c>
      <c r="M21" s="5">
        <f>scrimecost*Meta!O18</f>
        <v>4237.4090000000006</v>
      </c>
      <c r="N21" s="5">
        <f>L21-Grade17!L21</f>
        <v>13962.569732396893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3067.9116718811752</v>
      </c>
      <c r="T21" s="22">
        <f t="shared" si="7"/>
        <v>2317.3203339608885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79742.126916676803</v>
      </c>
      <c r="D22" s="5">
        <f t="shared" si="0"/>
        <v>77048.15758617637</v>
      </c>
      <c r="E22" s="5">
        <f t="shared" si="1"/>
        <v>67548.15758617637</v>
      </c>
      <c r="F22" s="5">
        <f t="shared" si="2"/>
        <v>25661.039210504223</v>
      </c>
      <c r="G22" s="5">
        <f t="shared" si="3"/>
        <v>51387.118375672144</v>
      </c>
      <c r="H22" s="22">
        <f t="shared" si="10"/>
        <v>33964.581945016056</v>
      </c>
      <c r="I22" s="5">
        <f t="shared" si="4"/>
        <v>83925.187878997531</v>
      </c>
      <c r="J22" s="26">
        <f t="shared" si="5"/>
        <v>0.22955662751585459</v>
      </c>
      <c r="L22" s="22">
        <f t="shared" si="11"/>
        <v>109644.61230496576</v>
      </c>
      <c r="M22" s="5">
        <f>scrimecost*Meta!O19</f>
        <v>4237.4090000000006</v>
      </c>
      <c r="N22" s="5">
        <f>L22-Grade17!L22</f>
        <v>14311.63397570682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3144.6094636782054</v>
      </c>
      <c r="T22" s="22">
        <f t="shared" si="7"/>
        <v>2281.9274180112247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81735.680089593719</v>
      </c>
      <c r="D23" s="5">
        <f t="shared" si="0"/>
        <v>78957.981525830779</v>
      </c>
      <c r="E23" s="5">
        <f t="shared" si="1"/>
        <v>69457.981525830779</v>
      </c>
      <c r="F23" s="5">
        <f t="shared" si="2"/>
        <v>26475.579120766826</v>
      </c>
      <c r="G23" s="5">
        <f t="shared" si="3"/>
        <v>52482.402405063956</v>
      </c>
      <c r="H23" s="22">
        <f t="shared" si="10"/>
        <v>34813.696493641452</v>
      </c>
      <c r="I23" s="5">
        <f t="shared" si="4"/>
        <v>85833.923645972463</v>
      </c>
      <c r="J23" s="26">
        <f t="shared" si="5"/>
        <v>0.23125288037227762</v>
      </c>
      <c r="L23" s="22">
        <f t="shared" si="11"/>
        <v>112385.72761258991</v>
      </c>
      <c r="M23" s="5">
        <f>scrimecost*Meta!O20</f>
        <v>4237.4090000000006</v>
      </c>
      <c r="N23" s="5">
        <f>L23-Grade17!L23</f>
        <v>14669.424825099501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3223.2247002701629</v>
      </c>
      <c r="T23" s="22">
        <f t="shared" si="7"/>
        <v>2247.0750654360172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83779.072091833543</v>
      </c>
      <c r="D24" s="5">
        <f t="shared" si="0"/>
        <v>80915.551063976527</v>
      </c>
      <c r="E24" s="5">
        <f t="shared" si="1"/>
        <v>71415.551063976527</v>
      </c>
      <c r="F24" s="5">
        <f t="shared" si="2"/>
        <v>27310.482528785989</v>
      </c>
      <c r="G24" s="5">
        <f t="shared" si="3"/>
        <v>53605.068535190541</v>
      </c>
      <c r="H24" s="22">
        <f t="shared" si="10"/>
        <v>35684.038905982481</v>
      </c>
      <c r="I24" s="5">
        <f t="shared" si="4"/>
        <v>87790.377807121753</v>
      </c>
      <c r="J24" s="26">
        <f t="shared" si="5"/>
        <v>0.23290776120781223</v>
      </c>
      <c r="L24" s="22">
        <f t="shared" si="11"/>
        <v>115195.37080290464</v>
      </c>
      <c r="M24" s="5">
        <f>scrimecost*Meta!O21</f>
        <v>4237.4090000000006</v>
      </c>
      <c r="N24" s="5">
        <f>L24-Grade17!L24</f>
        <v>15036.160445726971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3303.8053177769129</v>
      </c>
      <c r="T24" s="22">
        <f t="shared" si="7"/>
        <v>2212.7550200982923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85873.548894129388</v>
      </c>
      <c r="D25" s="5">
        <f t="shared" si="0"/>
        <v>82922.059840575952</v>
      </c>
      <c r="E25" s="5">
        <f t="shared" si="1"/>
        <v>73422.059840575952</v>
      </c>
      <c r="F25" s="5">
        <f t="shared" si="2"/>
        <v>28166.258522005643</v>
      </c>
      <c r="G25" s="5">
        <f t="shared" si="3"/>
        <v>54755.801318570309</v>
      </c>
      <c r="H25" s="22">
        <f t="shared" si="10"/>
        <v>36576.139878632042</v>
      </c>
      <c r="I25" s="5">
        <f t="shared" si="4"/>
        <v>89795.743322299808</v>
      </c>
      <c r="J25" s="26">
        <f t="shared" si="5"/>
        <v>0.23452227909613871</v>
      </c>
      <c r="L25" s="22">
        <f t="shared" si="11"/>
        <v>118075.25507297725</v>
      </c>
      <c r="M25" s="5">
        <f>scrimecost*Meta!O22</f>
        <v>4237.4090000000006</v>
      </c>
      <c r="N25" s="5">
        <f>L25-Grade17!L25</f>
        <v>15412.064456870154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3386.4004507213381</v>
      </c>
      <c r="T25" s="22">
        <f t="shared" si="7"/>
        <v>2178.9591519587889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88020.387616482622</v>
      </c>
      <c r="D26" s="5">
        <f t="shared" si="0"/>
        <v>84978.731336590339</v>
      </c>
      <c r="E26" s="5">
        <f t="shared" si="1"/>
        <v>75478.731336590339</v>
      </c>
      <c r="F26" s="5">
        <f t="shared" si="2"/>
        <v>29043.428915055782</v>
      </c>
      <c r="G26" s="5">
        <f t="shared" si="3"/>
        <v>55935.302421534558</v>
      </c>
      <c r="H26" s="22">
        <f t="shared" si="10"/>
        <v>37490.543375597845</v>
      </c>
      <c r="I26" s="5">
        <f t="shared" si="4"/>
        <v>91851.242975357294</v>
      </c>
      <c r="J26" s="26">
        <f t="shared" si="5"/>
        <v>0.23609741849938404</v>
      </c>
      <c r="L26" s="22">
        <f t="shared" si="11"/>
        <v>121027.13644980168</v>
      </c>
      <c r="M26" s="5">
        <f>scrimecost*Meta!O23</f>
        <v>3288.549</v>
      </c>
      <c r="N26" s="5">
        <f>L26-Grade17!L26</f>
        <v>15797.366068291914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3471.0604619893729</v>
      </c>
      <c r="T26" s="22">
        <f t="shared" si="7"/>
        <v>2145.6794551500134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90220.89730689468</v>
      </c>
      <c r="D27" s="5">
        <f t="shared" si="0"/>
        <v>87086.819620005102</v>
      </c>
      <c r="E27" s="5">
        <f t="shared" si="1"/>
        <v>77586.819620005102</v>
      </c>
      <c r="F27" s="5">
        <f t="shared" si="2"/>
        <v>29942.528567932179</v>
      </c>
      <c r="G27" s="5">
        <f t="shared" si="3"/>
        <v>57144.29105207292</v>
      </c>
      <c r="H27" s="22">
        <f t="shared" si="10"/>
        <v>38427.806959987785</v>
      </c>
      <c r="I27" s="5">
        <f t="shared" si="4"/>
        <v>93958.130119741225</v>
      </c>
      <c r="J27" s="26">
        <f t="shared" si="5"/>
        <v>0.2376341398684039</v>
      </c>
      <c r="L27" s="22">
        <f t="shared" si="11"/>
        <v>124052.81486104672</v>
      </c>
      <c r="M27" s="5">
        <f>scrimecost*Meta!O24</f>
        <v>3288.549</v>
      </c>
      <c r="N27" s="5">
        <f>L27-Grade17!L27</f>
        <v>16192.300219999204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3557.8369735391057</v>
      </c>
      <c r="T27" s="22">
        <f t="shared" si="7"/>
        <v>2112.9080460797604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92476.419739567034</v>
      </c>
      <c r="D28" s="5">
        <f t="shared" si="0"/>
        <v>89247.610110505208</v>
      </c>
      <c r="E28" s="5">
        <f t="shared" si="1"/>
        <v>79747.610110505208</v>
      </c>
      <c r="F28" s="5">
        <f t="shared" si="2"/>
        <v>30864.105712130473</v>
      </c>
      <c r="G28" s="5">
        <f t="shared" si="3"/>
        <v>58383.504398374731</v>
      </c>
      <c r="H28" s="22">
        <f t="shared" si="10"/>
        <v>39388.50213398748</v>
      </c>
      <c r="I28" s="5">
        <f t="shared" si="4"/>
        <v>96117.689442734729</v>
      </c>
      <c r="J28" s="26">
        <f t="shared" si="5"/>
        <v>0.2391333802284232</v>
      </c>
      <c r="L28" s="22">
        <f t="shared" si="11"/>
        <v>127154.13523257287</v>
      </c>
      <c r="M28" s="5">
        <f>scrimecost*Meta!O25</f>
        <v>3288.549</v>
      </c>
      <c r="N28" s="5">
        <f>L28-Grade17!L28</f>
        <v>16597.107725499183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3646.7828978775833</v>
      </c>
      <c r="T28" s="22">
        <f t="shared" si="7"/>
        <v>2080.6371615635703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94788.3302330562</v>
      </c>
      <c r="D29" s="5">
        <f t="shared" si="0"/>
        <v>91462.42036326784</v>
      </c>
      <c r="E29" s="5">
        <f t="shared" si="1"/>
        <v>81962.42036326784</v>
      </c>
      <c r="F29" s="5">
        <f t="shared" si="2"/>
        <v>31808.722284933734</v>
      </c>
      <c r="G29" s="5">
        <f t="shared" si="3"/>
        <v>59653.698078334106</v>
      </c>
      <c r="H29" s="22">
        <f t="shared" si="10"/>
        <v>40373.214687337168</v>
      </c>
      <c r="I29" s="5">
        <f t="shared" si="4"/>
        <v>98331.237748803105</v>
      </c>
      <c r="J29" s="26">
        <f t="shared" si="5"/>
        <v>0.24059605375039333</v>
      </c>
      <c r="L29" s="22">
        <f t="shared" si="11"/>
        <v>130332.98861338718</v>
      </c>
      <c r="M29" s="5">
        <f>scrimecost*Meta!O26</f>
        <v>3288.549</v>
      </c>
      <c r="N29" s="5">
        <f>L29-Grade17!L29</f>
        <v>17012.035418636617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3737.9524703245124</v>
      </c>
      <c r="T29" s="22">
        <f t="shared" si="7"/>
        <v>2048.859156985709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97158.038488882637</v>
      </c>
      <c r="D30" s="5">
        <f t="shared" si="0"/>
        <v>93732.600872349562</v>
      </c>
      <c r="E30" s="5">
        <f t="shared" si="1"/>
        <v>84232.600872349562</v>
      </c>
      <c r="F30" s="5">
        <f t="shared" si="2"/>
        <v>32795.93229822757</v>
      </c>
      <c r="G30" s="5">
        <f t="shared" si="3"/>
        <v>60936.668574121992</v>
      </c>
      <c r="H30" s="22">
        <f t="shared" si="10"/>
        <v>41382.545054520604</v>
      </c>
      <c r="I30" s="5">
        <f t="shared" si="4"/>
        <v>100581.14673635273</v>
      </c>
      <c r="J30" s="26">
        <f t="shared" si="5"/>
        <v>0.24216604324787619</v>
      </c>
      <c r="L30" s="22">
        <f t="shared" si="11"/>
        <v>133591.31332872188</v>
      </c>
      <c r="M30" s="5">
        <f>scrimecost*Meta!O27</f>
        <v>3288.549</v>
      </c>
      <c r="N30" s="5">
        <f>L30-Grade17!L30</f>
        <v>17437.336304102588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3831.4012820826374</v>
      </c>
      <c r="T30" s="22">
        <f t="shared" si="7"/>
        <v>2017.5665044882726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99586.989451104688</v>
      </c>
      <c r="D31" s="5">
        <f t="shared" si="0"/>
        <v>96059.535894158282</v>
      </c>
      <c r="E31" s="5">
        <f t="shared" si="1"/>
        <v>86559.535894158282</v>
      </c>
      <c r="F31" s="5">
        <f t="shared" si="2"/>
        <v>33858.178135683258</v>
      </c>
      <c r="G31" s="5">
        <f t="shared" si="3"/>
        <v>62201.357758475024</v>
      </c>
      <c r="H31" s="22">
        <f t="shared" si="10"/>
        <v>42417.108680883612</v>
      </c>
      <c r="I31" s="5">
        <f t="shared" si="4"/>
        <v>102836.94787476152</v>
      </c>
      <c r="J31" s="26">
        <f t="shared" si="5"/>
        <v>0.24406789322374392</v>
      </c>
      <c r="L31" s="22">
        <f t="shared" si="11"/>
        <v>136931.0961619399</v>
      </c>
      <c r="M31" s="5">
        <f>scrimecost*Meta!O28</f>
        <v>2876.5439999999999</v>
      </c>
      <c r="N31" s="5">
        <f>L31-Grade17!L31</f>
        <v>17873.269711705143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3927.1863141347012</v>
      </c>
      <c r="T31" s="22">
        <f t="shared" si="7"/>
        <v>1986.7517911878631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102076.66418738228</v>
      </c>
      <c r="D32" s="5">
        <f t="shared" si="0"/>
        <v>98444.644291512217</v>
      </c>
      <c r="E32" s="5">
        <f t="shared" si="1"/>
        <v>88944.644291512217</v>
      </c>
      <c r="F32" s="5">
        <f t="shared" si="2"/>
        <v>34946.980119075321</v>
      </c>
      <c r="G32" s="5">
        <f t="shared" si="3"/>
        <v>63497.664172436896</v>
      </c>
      <c r="H32" s="22">
        <f t="shared" si="10"/>
        <v>43477.536397905693</v>
      </c>
      <c r="I32" s="5">
        <f t="shared" si="4"/>
        <v>105149.14404163056</v>
      </c>
      <c r="J32" s="26">
        <f t="shared" si="5"/>
        <v>0.24592335661483422</v>
      </c>
      <c r="L32" s="22">
        <f t="shared" si="11"/>
        <v>140354.37356598838</v>
      </c>
      <c r="M32" s="5">
        <f>scrimecost*Meta!O29</f>
        <v>2876.5439999999999</v>
      </c>
      <c r="N32" s="5">
        <f>L32-Grade17!L32</f>
        <v>18320.101454497737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4025.3659719880611</v>
      </c>
      <c r="T32" s="22">
        <f t="shared" si="7"/>
        <v>1956.407717419617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104628.58079206686</v>
      </c>
      <c r="D33" s="5">
        <f t="shared" si="0"/>
        <v>100889.38039880004</v>
      </c>
      <c r="E33" s="5">
        <f t="shared" si="1"/>
        <v>91389.380398800044</v>
      </c>
      <c r="F33" s="5">
        <f t="shared" si="2"/>
        <v>36063.002152052213</v>
      </c>
      <c r="G33" s="5">
        <f t="shared" si="3"/>
        <v>64826.37824674783</v>
      </c>
      <c r="H33" s="22">
        <f t="shared" si="10"/>
        <v>44564.47480785333</v>
      </c>
      <c r="I33" s="5">
        <f t="shared" si="4"/>
        <v>107519.14511267132</v>
      </c>
      <c r="J33" s="26">
        <f t="shared" si="5"/>
        <v>0.24773356480126391</v>
      </c>
      <c r="L33" s="22">
        <f t="shared" si="11"/>
        <v>143863.23290513811</v>
      </c>
      <c r="M33" s="5">
        <f>scrimecost*Meta!O30</f>
        <v>2876.5439999999999</v>
      </c>
      <c r="N33" s="5">
        <f>L33-Grade17!L33</f>
        <v>18778.103990860196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4126.000121287766</v>
      </c>
      <c r="T33" s="22">
        <f t="shared" si="7"/>
        <v>1926.527095007976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107244.29531186853</v>
      </c>
      <c r="D34" s="5">
        <f t="shared" si="0"/>
        <v>103395.23490877004</v>
      </c>
      <c r="E34" s="5">
        <f t="shared" si="1"/>
        <v>93895.234908770042</v>
      </c>
      <c r="F34" s="5">
        <f t="shared" si="2"/>
        <v>37206.924735853521</v>
      </c>
      <c r="G34" s="5">
        <f t="shared" si="3"/>
        <v>66188.310172916521</v>
      </c>
      <c r="H34" s="22">
        <f t="shared" si="10"/>
        <v>45678.586678049673</v>
      </c>
      <c r="I34" s="5">
        <f t="shared" si="4"/>
        <v>109948.39621048811</v>
      </c>
      <c r="J34" s="26">
        <f t="shared" si="5"/>
        <v>0.24949962156851238</v>
      </c>
      <c r="L34" s="22">
        <f t="shared" si="11"/>
        <v>147459.81372776657</v>
      </c>
      <c r="M34" s="5">
        <f>scrimecost*Meta!O31</f>
        <v>2876.5439999999999</v>
      </c>
      <c r="N34" s="5">
        <f>L34-Grade17!L34</f>
        <v>19247.556590631721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4229.1501243199646</v>
      </c>
      <c r="T34" s="22">
        <f t="shared" si="7"/>
        <v>1897.10284556387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109925.40269466523</v>
      </c>
      <c r="D35" s="5">
        <f t="shared" si="0"/>
        <v>105963.73578148929</v>
      </c>
      <c r="E35" s="5">
        <f t="shared" si="1"/>
        <v>96463.735781489289</v>
      </c>
      <c r="F35" s="5">
        <f t="shared" si="2"/>
        <v>38379.445384249862</v>
      </c>
      <c r="G35" s="5">
        <f t="shared" si="3"/>
        <v>67584.290397239427</v>
      </c>
      <c r="H35" s="22">
        <f t="shared" si="10"/>
        <v>46820.551345000902</v>
      </c>
      <c r="I35" s="5">
        <f t="shared" si="4"/>
        <v>112438.3785857503</v>
      </c>
      <c r="J35" s="26">
        <f t="shared" si="5"/>
        <v>0.25122260378046207</v>
      </c>
      <c r="L35" s="22">
        <f t="shared" si="11"/>
        <v>151146.30907096071</v>
      </c>
      <c r="M35" s="5">
        <f>scrimecost*Meta!O32</f>
        <v>2876.5439999999999</v>
      </c>
      <c r="N35" s="5">
        <f>L35-Grade17!L35</f>
        <v>19728.745505397528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4334.8788774279665</v>
      </c>
      <c r="T35" s="22">
        <f t="shared" si="7"/>
        <v>1868.1279988079441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112673.53776203183</v>
      </c>
      <c r="D36" s="5">
        <f t="shared" si="0"/>
        <v>108596.44917602649</v>
      </c>
      <c r="E36" s="5">
        <f t="shared" si="1"/>
        <v>99096.449176026494</v>
      </c>
      <c r="F36" s="5">
        <f t="shared" si="2"/>
        <v>39469.899199942447</v>
      </c>
      <c r="G36" s="5">
        <f t="shared" si="3"/>
        <v>69126.549976084047</v>
      </c>
      <c r="H36" s="22">
        <f t="shared" si="10"/>
        <v>47991.065128625924</v>
      </c>
      <c r="I36" s="5">
        <f t="shared" si="4"/>
        <v>115101.99036930768</v>
      </c>
      <c r="J36" s="26">
        <f t="shared" si="5"/>
        <v>0.25217992479287932</v>
      </c>
      <c r="L36" s="22">
        <f t="shared" si="11"/>
        <v>154924.9667977347</v>
      </c>
      <c r="M36" s="5">
        <f>scrimecost*Meta!O33</f>
        <v>2324.7070000000003</v>
      </c>
      <c r="N36" s="5">
        <f>L36-Grade17!L36</f>
        <v>20221.964143032441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4443.2508493636606</v>
      </c>
      <c r="T36" s="22">
        <f t="shared" si="7"/>
        <v>1839.5956909193683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115490.37620608263</v>
      </c>
      <c r="D37" s="5">
        <f t="shared" ref="D37:D56" si="15">IF(A37&lt;startage,1,0)*(C37*(1-initialunempprob))+IF(A37=startage,1,0)*(C37*(1-unempprob))+IF(A37&gt;startage,1,0)*(C37*(1-unempprob)+unempprob*300*52)</f>
        <v>111294.98040542715</v>
      </c>
      <c r="E37" s="5">
        <f t="shared" si="1"/>
        <v>101794.98040542715</v>
      </c>
      <c r="F37" s="5">
        <f t="shared" si="2"/>
        <v>40534.46976994101</v>
      </c>
      <c r="G37" s="5">
        <f t="shared" si="3"/>
        <v>70760.510635486135</v>
      </c>
      <c r="H37" s="22">
        <f t="shared" ref="H37:H56" si="16">benefits*B37/expnorm</f>
        <v>49190.841756841568</v>
      </c>
      <c r="I37" s="5">
        <f t="shared" ref="I37:I56" si="17">G37+IF(A37&lt;startage,1,0)*(H37*(1-initialunempprob))+IF(A37&gt;=startage,1,0)*(H37*(1-unempprob))</f>
        <v>117885.33703854035</v>
      </c>
      <c r="J37" s="26">
        <f t="shared" si="5"/>
        <v>0.2527770364765814</v>
      </c>
      <c r="L37" s="22">
        <f t="shared" ref="L37:L56" si="18">(sincome+sbenefits)*(1-sunemp)*B37/expnorm</f>
        <v>158798.09096767809</v>
      </c>
      <c r="M37" s="5">
        <f>scrimecost*Meta!O34</f>
        <v>2324.7070000000003</v>
      </c>
      <c r="N37" s="5">
        <f>L37-Grade17!L37</f>
        <v>20727.513246608258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4554.3321205977527</v>
      </c>
      <c r="T37" s="22">
        <f t="shared" si="7"/>
        <v>1811.499162909887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118377.63561123471</v>
      </c>
      <c r="D38" s="5">
        <f t="shared" si="15"/>
        <v>114060.97491556285</v>
      </c>
      <c r="E38" s="5">
        <f t="shared" si="1"/>
        <v>104560.97491556285</v>
      </c>
      <c r="F38" s="5">
        <f t="shared" si="2"/>
        <v>41625.654604189542</v>
      </c>
      <c r="G38" s="5">
        <f t="shared" si="3"/>
        <v>72435.320311373303</v>
      </c>
      <c r="H38" s="22">
        <f t="shared" si="16"/>
        <v>50420.61280076261</v>
      </c>
      <c r="I38" s="5">
        <f t="shared" si="17"/>
        <v>120738.26737450389</v>
      </c>
      <c r="J38" s="26">
        <f t="shared" si="5"/>
        <v>0.25335958446068091</v>
      </c>
      <c r="L38" s="22">
        <f t="shared" si="18"/>
        <v>162768.04324187004</v>
      </c>
      <c r="M38" s="5">
        <f>scrimecost*Meta!O35</f>
        <v>2324.7070000000003</v>
      </c>
      <c r="N38" s="5">
        <f>L38-Grade17!L38</f>
        <v>21245.701077773469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4668.1904236126984</v>
      </c>
      <c r="T38" s="22">
        <f t="shared" si="7"/>
        <v>1783.83175902267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121337.07650151556</v>
      </c>
      <c r="D39" s="5">
        <f t="shared" si="15"/>
        <v>116896.1192884519</v>
      </c>
      <c r="E39" s="5">
        <f t="shared" si="1"/>
        <v>107396.1192884519</v>
      </c>
      <c r="F39" s="5">
        <f t="shared" si="2"/>
        <v>42744.119059294273</v>
      </c>
      <c r="G39" s="5">
        <f t="shared" si="3"/>
        <v>74152.000229157624</v>
      </c>
      <c r="H39" s="22">
        <f t="shared" si="16"/>
        <v>51681.128120781672</v>
      </c>
      <c r="I39" s="5">
        <f t="shared" si="17"/>
        <v>123662.52096886646</v>
      </c>
      <c r="J39" s="26">
        <f t="shared" si="5"/>
        <v>0.25392792395736341</v>
      </c>
      <c r="L39" s="22">
        <f t="shared" si="18"/>
        <v>166837.24432291678</v>
      </c>
      <c r="M39" s="5">
        <f>scrimecost*Meta!O36</f>
        <v>2324.7070000000003</v>
      </c>
      <c r="N39" s="5">
        <f>L39-Grade17!L39</f>
        <v>21776.843604717811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4784.8951842030174</v>
      </c>
      <c r="T39" s="22">
        <f t="shared" si="7"/>
        <v>1756.5869251556508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124370.50341405343</v>
      </c>
      <c r="D40" s="5">
        <f t="shared" si="15"/>
        <v>119802.14227066317</v>
      </c>
      <c r="E40" s="5">
        <f t="shared" si="1"/>
        <v>110302.14227066317</v>
      </c>
      <c r="F40" s="5">
        <f t="shared" si="2"/>
        <v>43890.545125776618</v>
      </c>
      <c r="G40" s="5">
        <f t="shared" si="3"/>
        <v>75911.59714488656</v>
      </c>
      <c r="H40" s="22">
        <f t="shared" si="16"/>
        <v>52973.156323801202</v>
      </c>
      <c r="I40" s="5">
        <f t="shared" si="17"/>
        <v>126659.88090308811</v>
      </c>
      <c r="J40" s="26">
        <f t="shared" si="5"/>
        <v>0.25448240151510237</v>
      </c>
      <c r="L40" s="22">
        <f t="shared" si="18"/>
        <v>171008.17543098968</v>
      </c>
      <c r="M40" s="5">
        <f>scrimecost*Meta!O37</f>
        <v>2324.7070000000003</v>
      </c>
      <c r="N40" s="5">
        <f>L40-Grade17!L40</f>
        <v>22321.264694835758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4904.5175638080927</v>
      </c>
      <c r="T40" s="22">
        <f t="shared" si="7"/>
        <v>1729.758207308927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127479.76599940477</v>
      </c>
      <c r="D41" s="5">
        <f t="shared" si="15"/>
        <v>122780.81582742976</v>
      </c>
      <c r="E41" s="5">
        <f t="shared" si="1"/>
        <v>113280.81582742976</v>
      </c>
      <c r="F41" s="5">
        <f t="shared" si="2"/>
        <v>45065.631843921037</v>
      </c>
      <c r="G41" s="5">
        <f t="shared" si="3"/>
        <v>77715.18398350873</v>
      </c>
      <c r="H41" s="22">
        <f t="shared" si="16"/>
        <v>54297.485231896237</v>
      </c>
      <c r="I41" s="5">
        <f t="shared" si="17"/>
        <v>129732.17483566533</v>
      </c>
      <c r="J41" s="26">
        <f t="shared" si="5"/>
        <v>0.25502335522996966</v>
      </c>
      <c r="L41" s="22">
        <f t="shared" si="18"/>
        <v>175283.37981676438</v>
      </c>
      <c r="M41" s="5">
        <f>scrimecost*Meta!O38</f>
        <v>1553.134</v>
      </c>
      <c r="N41" s="5">
        <f>L41-Grade17!L41</f>
        <v>22879.296312206599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5027.1305029032828</v>
      </c>
      <c r="T41" s="22">
        <f t="shared" si="7"/>
        <v>1703.3392500558771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130666.76014938987</v>
      </c>
      <c r="D42" s="5">
        <f t="shared" si="15"/>
        <v>125833.95622311549</v>
      </c>
      <c r="E42" s="5">
        <f t="shared" si="1"/>
        <v>116333.95622311549</v>
      </c>
      <c r="F42" s="5">
        <f t="shared" si="2"/>
        <v>46270.095730019049</v>
      </c>
      <c r="G42" s="5">
        <f t="shared" si="3"/>
        <v>79563.860493096436</v>
      </c>
      <c r="H42" s="22">
        <f t="shared" si="16"/>
        <v>55654.922362693644</v>
      </c>
      <c r="I42" s="5">
        <f t="shared" si="17"/>
        <v>132881.27611655695</v>
      </c>
      <c r="J42" s="26">
        <f t="shared" si="5"/>
        <v>0.25555111495179139</v>
      </c>
      <c r="L42" s="22">
        <f t="shared" si="18"/>
        <v>179665.4643121835</v>
      </c>
      <c r="M42" s="5">
        <f>scrimecost*Meta!O39</f>
        <v>1553.134</v>
      </c>
      <c r="N42" s="5">
        <f>L42-Grade17!L42</f>
        <v>23451.278720011789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5152.808765475871</v>
      </c>
      <c r="T42" s="22">
        <f t="shared" si="7"/>
        <v>1677.3237950376474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133933.42915312463</v>
      </c>
      <c r="D43" s="5">
        <f t="shared" si="15"/>
        <v>128963.42512869339</v>
      </c>
      <c r="E43" s="5">
        <f t="shared" si="1"/>
        <v>119463.42512869339</v>
      </c>
      <c r="F43" s="5">
        <f t="shared" si="2"/>
        <v>47504.671213269539</v>
      </c>
      <c r="G43" s="5">
        <f t="shared" si="3"/>
        <v>81458.753915423848</v>
      </c>
      <c r="H43" s="22">
        <f t="shared" si="16"/>
        <v>57046.29542176098</v>
      </c>
      <c r="I43" s="5">
        <f t="shared" si="17"/>
        <v>136109.10492947086</v>
      </c>
      <c r="J43" s="26">
        <f t="shared" si="5"/>
        <v>0.25606600248527611</v>
      </c>
      <c r="L43" s="22">
        <f t="shared" si="18"/>
        <v>184157.10091998809</v>
      </c>
      <c r="M43" s="5">
        <f>scrimecost*Meta!O40</f>
        <v>1553.134</v>
      </c>
      <c r="N43" s="5">
        <f>L43-Grade17!L43</f>
        <v>24037.560688012105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5281.6289846127729</v>
      </c>
      <c r="T43" s="22">
        <f t="shared" si="7"/>
        <v>1651.7056794805872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137281.76488195275</v>
      </c>
      <c r="D44" s="5">
        <f t="shared" si="15"/>
        <v>132171.13075691074</v>
      </c>
      <c r="E44" s="5">
        <f t="shared" si="1"/>
        <v>122671.13075691074</v>
      </c>
      <c r="F44" s="5">
        <f t="shared" si="2"/>
        <v>48770.111083601289</v>
      </c>
      <c r="G44" s="5">
        <f t="shared" si="3"/>
        <v>83401.019673309464</v>
      </c>
      <c r="H44" s="22">
        <f t="shared" si="16"/>
        <v>58472.45280730501</v>
      </c>
      <c r="I44" s="5">
        <f t="shared" si="17"/>
        <v>139417.62946270767</v>
      </c>
      <c r="J44" s="26">
        <f t="shared" si="5"/>
        <v>0.25656833178623678</v>
      </c>
      <c r="L44" s="22">
        <f t="shared" si="18"/>
        <v>188761.02844298779</v>
      </c>
      <c r="M44" s="5">
        <f>scrimecost*Meta!O41</f>
        <v>1553.134</v>
      </c>
      <c r="N44" s="5">
        <f>L44-Grade17!L44</f>
        <v>24638.499705212424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5413.6697092280956</v>
      </c>
      <c r="T44" s="22">
        <f t="shared" si="7"/>
        <v>1626.4788347363749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140713.80900400152</v>
      </c>
      <c r="D45" s="5">
        <f t="shared" si="15"/>
        <v>135459.02902583347</v>
      </c>
      <c r="E45" s="5">
        <f t="shared" si="1"/>
        <v>125959.02902583347</v>
      </c>
      <c r="F45" s="5">
        <f t="shared" si="2"/>
        <v>50067.186950691306</v>
      </c>
      <c r="G45" s="5">
        <f t="shared" si="3"/>
        <v>85391.842075142165</v>
      </c>
      <c r="H45" s="22">
        <f t="shared" si="16"/>
        <v>59934.264127487615</v>
      </c>
      <c r="I45" s="5">
        <f t="shared" si="17"/>
        <v>142808.86710927531</v>
      </c>
      <c r="J45" s="26">
        <f t="shared" si="5"/>
        <v>0.25705840915302769</v>
      </c>
      <c r="L45" s="22">
        <f t="shared" si="18"/>
        <v>193480.05415406244</v>
      </c>
      <c r="M45" s="5">
        <f>scrimecost*Meta!O42</f>
        <v>1553.134</v>
      </c>
      <c r="N45" s="5">
        <f>L45-Grade17!L45</f>
        <v>25254.462197842629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5549.0114519587751</v>
      </c>
      <c r="T45" s="22">
        <f t="shared" si="7"/>
        <v>1601.6372848444128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144231.65422910161</v>
      </c>
      <c r="D46" s="5">
        <f t="shared" si="15"/>
        <v>138829.12475147934</v>
      </c>
      <c r="E46" s="5">
        <f t="shared" si="1"/>
        <v>129329.12475147934</v>
      </c>
      <c r="F46" s="5">
        <f t="shared" si="2"/>
        <v>51396.689714458596</v>
      </c>
      <c r="G46" s="5">
        <f t="shared" si="3"/>
        <v>87432.435037020739</v>
      </c>
      <c r="H46" s="22">
        <f t="shared" si="16"/>
        <v>61432.620730674818</v>
      </c>
      <c r="I46" s="5">
        <f t="shared" si="17"/>
        <v>146284.88569700721</v>
      </c>
      <c r="J46" s="26">
        <f t="shared" si="5"/>
        <v>0.2575365334133114</v>
      </c>
      <c r="L46" s="22">
        <f t="shared" si="18"/>
        <v>198317.05550791405</v>
      </c>
      <c r="M46" s="5">
        <f>scrimecost*Meta!O43</f>
        <v>861.46499999999992</v>
      </c>
      <c r="N46" s="5">
        <f>L46-Grade17!L46</f>
        <v>25885.823752788798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5687.7367382577668</v>
      </c>
      <c r="T46" s="22">
        <f t="shared" ref="T46:T69" si="20">S46/sreturn^(A46-startage+1)</f>
        <v>1577.1751451162202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147837.44558482911</v>
      </c>
      <c r="D47" s="5">
        <f t="shared" si="15"/>
        <v>142283.4728702663</v>
      </c>
      <c r="E47" s="5">
        <f t="shared" si="1"/>
        <v>132783.4728702663</v>
      </c>
      <c r="F47" s="5">
        <f t="shared" si="2"/>
        <v>52759.430047320056</v>
      </c>
      <c r="G47" s="5">
        <f t="shared" si="3"/>
        <v>89524.042822946241</v>
      </c>
      <c r="H47" s="22">
        <f t="shared" si="16"/>
        <v>62968.436248941682</v>
      </c>
      <c r="I47" s="5">
        <f t="shared" si="17"/>
        <v>149847.80474943237</v>
      </c>
      <c r="J47" s="26">
        <f t="shared" si="5"/>
        <v>0.25800299610627125</v>
      </c>
      <c r="L47" s="22">
        <f t="shared" si="18"/>
        <v>203274.98189561185</v>
      </c>
      <c r="M47" s="5">
        <f>scrimecost*Meta!O44</f>
        <v>861.46499999999992</v>
      </c>
      <c r="N47" s="5">
        <f>L47-Grade17!L47</f>
        <v>26532.969346608472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5829.9301567142011</v>
      </c>
      <c r="T47" s="22">
        <f t="shared" si="20"/>
        <v>1553.086620741348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151533.38172444984</v>
      </c>
      <c r="D48" s="5">
        <f t="shared" si="15"/>
        <v>145824.17969202294</v>
      </c>
      <c r="E48" s="5">
        <f t="shared" si="1"/>
        <v>136324.17969202294</v>
      </c>
      <c r="F48" s="5">
        <f t="shared" si="2"/>
        <v>54156.238888503052</v>
      </c>
      <c r="G48" s="5">
        <f t="shared" si="3"/>
        <v>91667.940803519887</v>
      </c>
      <c r="H48" s="22">
        <f t="shared" si="16"/>
        <v>64542.647155165221</v>
      </c>
      <c r="I48" s="5">
        <f t="shared" si="17"/>
        <v>153499.79677816818</v>
      </c>
      <c r="J48" s="26">
        <f t="shared" si="5"/>
        <v>0.25845808166037826</v>
      </c>
      <c r="L48" s="22">
        <f t="shared" si="18"/>
        <v>208356.85644300212</v>
      </c>
      <c r="M48" s="5">
        <f>scrimecost*Meta!O45</f>
        <v>861.46499999999992</v>
      </c>
      <c r="N48" s="5">
        <f>L48-Grade17!L48</f>
        <v>27196.293580273661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5975.6784106320511</v>
      </c>
      <c r="T48" s="22">
        <f t="shared" si="20"/>
        <v>1529.366005414724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155321.71626756107</v>
      </c>
      <c r="D49" s="5">
        <f t="shared" si="15"/>
        <v>149453.4041843235</v>
      </c>
      <c r="E49" s="5">
        <f t="shared" si="1"/>
        <v>139953.4041843235</v>
      </c>
      <c r="F49" s="5">
        <f t="shared" si="2"/>
        <v>55587.967950715625</v>
      </c>
      <c r="G49" s="5">
        <f t="shared" si="3"/>
        <v>93865.436233607878</v>
      </c>
      <c r="H49" s="22">
        <f t="shared" si="16"/>
        <v>66156.213334044354</v>
      </c>
      <c r="I49" s="5">
        <f t="shared" si="17"/>
        <v>157243.08860762237</v>
      </c>
      <c r="J49" s="26">
        <f t="shared" si="5"/>
        <v>0.25890206756682421</v>
      </c>
      <c r="L49" s="22">
        <f t="shared" si="18"/>
        <v>213565.7778540772</v>
      </c>
      <c r="M49" s="5">
        <f>scrimecost*Meta!O46</f>
        <v>861.46499999999992</v>
      </c>
      <c r="N49" s="5">
        <f>L49-Grade17!L49</f>
        <v>27876.200919780531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6125.0703708978581</v>
      </c>
      <c r="T49" s="22">
        <f t="shared" si="20"/>
        <v>1506.0076799848539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159204.7591742501</v>
      </c>
      <c r="D50" s="5">
        <f t="shared" si="15"/>
        <v>153173.35928893159</v>
      </c>
      <c r="E50" s="5">
        <f t="shared" si="1"/>
        <v>143673.35928893159</v>
      </c>
      <c r="F50" s="5">
        <f t="shared" si="2"/>
        <v>57055.490239483508</v>
      </c>
      <c r="G50" s="5">
        <f t="shared" si="3"/>
        <v>96117.869049448083</v>
      </c>
      <c r="H50" s="22">
        <f t="shared" si="16"/>
        <v>67810.118667395451</v>
      </c>
      <c r="I50" s="5">
        <f t="shared" si="17"/>
        <v>161079.96273281291</v>
      </c>
      <c r="J50" s="26">
        <f t="shared" si="5"/>
        <v>0.25933522454872271</v>
      </c>
      <c r="L50" s="22">
        <f t="shared" si="18"/>
        <v>218904.92230042911</v>
      </c>
      <c r="M50" s="5">
        <f>scrimecost*Meta!O47</f>
        <v>861.46499999999992</v>
      </c>
      <c r="N50" s="5">
        <f>L50-Grade17!L50</f>
        <v>28573.10594277503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6278.1971301703015</v>
      </c>
      <c r="T50" s="22">
        <f t="shared" si="20"/>
        <v>1483.0061111227069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163184.87815360635</v>
      </c>
      <c r="D51" s="5">
        <f t="shared" si="15"/>
        <v>156986.31327115488</v>
      </c>
      <c r="E51" s="5">
        <f t="shared" si="1"/>
        <v>147486.31327115488</v>
      </c>
      <c r="F51" s="5">
        <f t="shared" si="2"/>
        <v>58559.700585470593</v>
      </c>
      <c r="G51" s="5">
        <f t="shared" si="3"/>
        <v>98426.612685684289</v>
      </c>
      <c r="H51" s="22">
        <f t="shared" si="16"/>
        <v>69505.371634080337</v>
      </c>
      <c r="I51" s="5">
        <f t="shared" si="17"/>
        <v>165012.75871113327</v>
      </c>
      <c r="J51" s="26">
        <f t="shared" si="5"/>
        <v>0.25975781672618464</v>
      </c>
      <c r="L51" s="22">
        <f t="shared" si="18"/>
        <v>224377.54535793985</v>
      </c>
      <c r="M51" s="5">
        <f>scrimecost*Meta!O48</f>
        <v>454.45400000000001</v>
      </c>
      <c r="N51" s="5">
        <f>L51-Grade17!L51</f>
        <v>29287.433591344452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6435.1520584245691</v>
      </c>
      <c r="T51" s="22">
        <f t="shared" si="20"/>
        <v>1460.3558500109493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167264.50010744651</v>
      </c>
      <c r="D52" s="5">
        <f t="shared" si="15"/>
        <v>160894.59110293377</v>
      </c>
      <c r="E52" s="5">
        <f t="shared" si="1"/>
        <v>151394.59110293377</v>
      </c>
      <c r="F52" s="5">
        <f t="shared" si="2"/>
        <v>60101.516190107366</v>
      </c>
      <c r="G52" s="5">
        <f t="shared" si="3"/>
        <v>100793.07491282641</v>
      </c>
      <c r="H52" s="22">
        <f t="shared" si="16"/>
        <v>71243.005924932339</v>
      </c>
      <c r="I52" s="5">
        <f t="shared" si="17"/>
        <v>169043.8745889116</v>
      </c>
      <c r="J52" s="26">
        <f t="shared" si="5"/>
        <v>0.26017010177736705</v>
      </c>
      <c r="L52" s="22">
        <f t="shared" si="18"/>
        <v>229986.98399188829</v>
      </c>
      <c r="M52" s="5">
        <f>scrimecost*Meta!O49</f>
        <v>454.45400000000001</v>
      </c>
      <c r="N52" s="5">
        <f>L52-Grade17!L52</f>
        <v>30019.619431128056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6596.0308598851816</v>
      </c>
      <c r="T52" s="22">
        <f t="shared" si="20"/>
        <v>1438.051531053158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171446.11261013258</v>
      </c>
      <c r="D53" s="5">
        <f t="shared" si="15"/>
        <v>164900.57588050701</v>
      </c>
      <c r="E53" s="5">
        <f t="shared" si="1"/>
        <v>155400.57588050701</v>
      </c>
      <c r="F53" s="5">
        <f t="shared" si="2"/>
        <v>61681.877184860008</v>
      </c>
      <c r="G53" s="5">
        <f t="shared" si="3"/>
        <v>103218.69869564701</v>
      </c>
      <c r="H53" s="22">
        <f t="shared" si="16"/>
        <v>73024.081073055626</v>
      </c>
      <c r="I53" s="5">
        <f t="shared" si="17"/>
        <v>173175.7683636343</v>
      </c>
      <c r="J53" s="26">
        <f t="shared" si="5"/>
        <v>0.26057233109559369</v>
      </c>
      <c r="L53" s="22">
        <f t="shared" si="18"/>
        <v>235736.6585916855</v>
      </c>
      <c r="M53" s="5">
        <f>scrimecost*Meta!O50</f>
        <v>454.45400000000001</v>
      </c>
      <c r="N53" s="5">
        <f>L53-Grade17!L53</f>
        <v>30770.109916906222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6760.9316313823028</v>
      </c>
      <c r="T53" s="22">
        <f t="shared" si="20"/>
        <v>1416.0878706027886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175732.26542538597</v>
      </c>
      <c r="D54" s="5">
        <f t="shared" si="15"/>
        <v>169006.71027751977</v>
      </c>
      <c r="E54" s="5">
        <f t="shared" si="1"/>
        <v>159506.71027751977</v>
      </c>
      <c r="F54" s="5">
        <f t="shared" si="2"/>
        <v>63301.747204481551</v>
      </c>
      <c r="G54" s="5">
        <f t="shared" si="3"/>
        <v>105704.96307303822</v>
      </c>
      <c r="H54" s="22">
        <f t="shared" si="16"/>
        <v>74849.683099882022</v>
      </c>
      <c r="I54" s="5">
        <f t="shared" si="17"/>
        <v>177410.95948272519</v>
      </c>
      <c r="J54" s="26">
        <f t="shared" si="5"/>
        <v>0.26096474994264424</v>
      </c>
      <c r="L54" s="22">
        <f t="shared" si="18"/>
        <v>241630.07505647762</v>
      </c>
      <c r="M54" s="5">
        <f>scrimecost*Meta!O51</f>
        <v>454.45400000000001</v>
      </c>
      <c r="N54" s="5">
        <f>L54-Grade17!L54</f>
        <v>31539.362664828892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6929.9549221668649</v>
      </c>
      <c r="T54" s="22">
        <f t="shared" si="20"/>
        <v>1394.4596657115317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180125.57206102059</v>
      </c>
      <c r="D55" s="5">
        <f t="shared" si="15"/>
        <v>173215.49803445773</v>
      </c>
      <c r="E55" s="5">
        <f t="shared" si="1"/>
        <v>163715.49803445773</v>
      </c>
      <c r="F55" s="5">
        <f t="shared" si="2"/>
        <v>64962.113974593565</v>
      </c>
      <c r="G55" s="5">
        <f t="shared" si="3"/>
        <v>108253.38405986417</v>
      </c>
      <c r="H55" s="22">
        <f t="shared" si="16"/>
        <v>76720.925177379075</v>
      </c>
      <c r="I55" s="5">
        <f t="shared" si="17"/>
        <v>181752.03037979332</v>
      </c>
      <c r="J55" s="26">
        <f t="shared" si="5"/>
        <v>0.26134759759830317</v>
      </c>
      <c r="L55" s="22">
        <f t="shared" si="18"/>
        <v>247670.82693288953</v>
      </c>
      <c r="M55" s="5">
        <f>scrimecost*Meta!O52</f>
        <v>454.45400000000001</v>
      </c>
      <c r="N55" s="5">
        <f>L55-Grade17!L55</f>
        <v>32327.846731449594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7103.2037952210312</v>
      </c>
      <c r="T55" s="22">
        <f t="shared" si="20"/>
        <v>1373.1617928967839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184628.71136254608</v>
      </c>
      <c r="D56" s="5">
        <f t="shared" si="15"/>
        <v>177529.50548531915</v>
      </c>
      <c r="E56" s="5">
        <f t="shared" si="1"/>
        <v>168029.50548531915</v>
      </c>
      <c r="F56" s="5">
        <f t="shared" si="2"/>
        <v>66663.989913958416</v>
      </c>
      <c r="G56" s="5">
        <f t="shared" si="3"/>
        <v>110865.51557136074</v>
      </c>
      <c r="H56" s="22">
        <f t="shared" si="16"/>
        <v>78638.94830681356</v>
      </c>
      <c r="I56" s="5">
        <f t="shared" si="17"/>
        <v>186201.62804928812</v>
      </c>
      <c r="J56" s="26">
        <f t="shared" si="5"/>
        <v>0.26172110750626321</v>
      </c>
      <c r="L56" s="22">
        <f t="shared" si="18"/>
        <v>253862.59760621176</v>
      </c>
      <c r="M56" s="5">
        <f>scrimecost*Meta!O53</f>
        <v>137.33500000000001</v>
      </c>
      <c r="N56" s="5">
        <f>L56-Grade17!L56</f>
        <v>33136.042899735825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7280.7838901015548</v>
      </c>
      <c r="T56" s="22">
        <f t="shared" si="20"/>
        <v>1352.189206927965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137.33500000000001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137.33500000000001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137.33500000000001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137.33500000000001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137.33500000000001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137.33500000000001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137.33500000000001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137.33500000000001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137.33500000000001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137.33500000000001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137.33500000000001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137.33500000000001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137.33500000000001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-9.3223206931725144E-12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G11" sqref="G11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0.94099999999999995</v>
      </c>
      <c r="D3" s="8">
        <f>Grade9!T2</f>
        <v>1.0395898468989517</v>
      </c>
      <c r="F3" s="15">
        <f t="shared" ref="F3:F12" si="0">(D3-1)*100</f>
        <v>3.958984689895173</v>
      </c>
      <c r="G3" s="15">
        <f>K3*M3+K4*M4+K5*M5+K6*M6</f>
        <v>4.0411858078506899</v>
      </c>
      <c r="H3" s="15"/>
      <c r="I3" s="15"/>
      <c r="K3" s="8">
        <f>1-B3</f>
        <v>5.9000000000000052E-2</v>
      </c>
      <c r="L3" s="8">
        <f>D3</f>
        <v>1.0395898468989517</v>
      </c>
      <c r="M3" s="8">
        <f t="shared" ref="M3:M12" si="1">(L3-1)*100</f>
        <v>3.958984689895173</v>
      </c>
    </row>
    <row r="4" spans="1:22" x14ac:dyDescent="0.2">
      <c r="A4" s="18">
        <v>10</v>
      </c>
      <c r="B4" s="11">
        <f>Meta!E4</f>
        <v>0.94099999999999995</v>
      </c>
      <c r="D4" s="8">
        <f>Grade10!T2</f>
        <v>1.0406671260682869</v>
      </c>
      <c r="F4" s="15">
        <f t="shared" si="0"/>
        <v>4.066712606828693</v>
      </c>
      <c r="G4" s="15">
        <f>N4*P4+N5*P5+N6*P6</f>
        <v>4.0782237425185324</v>
      </c>
      <c r="H4" s="15"/>
      <c r="I4" s="15"/>
      <c r="K4" s="8">
        <f>B3*(1-B4)</f>
        <v>5.5519000000000047E-2</v>
      </c>
      <c r="L4" s="8">
        <f>(D3*D4)^0.5</f>
        <v>1.0401283470140128</v>
      </c>
      <c r="M4" s="8">
        <f t="shared" si="1"/>
        <v>4.01283470140128</v>
      </c>
      <c r="N4" s="8">
        <f>1-B4</f>
        <v>5.9000000000000052E-2</v>
      </c>
      <c r="O4" s="8">
        <f>D4</f>
        <v>1.0406671260682869</v>
      </c>
      <c r="P4" s="8">
        <f>(O4-1)*100</f>
        <v>4.066712606828693</v>
      </c>
    </row>
    <row r="5" spans="1:22" x14ac:dyDescent="0.2">
      <c r="A5" s="18">
        <v>11</v>
      </c>
      <c r="B5" s="11">
        <f>Meta!E5</f>
        <v>0.94099999999999995</v>
      </c>
      <c r="D5" s="8">
        <f>Grade11!T2</f>
        <v>1.0405533576060286</v>
      </c>
      <c r="F5" s="15">
        <f t="shared" si="0"/>
        <v>4.0553357606028628</v>
      </c>
      <c r="G5" s="15">
        <f>Q5*S5+Q6*S6</f>
        <v>4.0848947300139393</v>
      </c>
      <c r="H5" s="15"/>
      <c r="I5" s="15"/>
      <c r="K5" s="8">
        <f>B3*B4*(1-B5)</f>
        <v>5.2243379000000034E-2</v>
      </c>
      <c r="L5" s="8">
        <f>(D3*D4*D5)^(1/3)</f>
        <v>1.0402699979196073</v>
      </c>
      <c r="M5" s="8">
        <f t="shared" si="1"/>
        <v>4.0269997919607281</v>
      </c>
      <c r="N5" s="8">
        <f>B4*(1-B5)</f>
        <v>5.5519000000000047E-2</v>
      </c>
      <c r="O5" s="8">
        <f>(D4*D5)^0.5</f>
        <v>1.0406102402823894</v>
      </c>
      <c r="P5" s="8">
        <f>(O5-1)*100</f>
        <v>4.0610240282389354</v>
      </c>
      <c r="Q5" s="8">
        <f>1-B5</f>
        <v>5.9000000000000052E-2</v>
      </c>
      <c r="R5" s="8">
        <f>D5</f>
        <v>1.0405533576060286</v>
      </c>
      <c r="S5" s="8">
        <f>(R5-1)*100</f>
        <v>4.0553357606028628</v>
      </c>
    </row>
    <row r="6" spans="1:22" x14ac:dyDescent="0.2">
      <c r="A6" s="18">
        <v>12</v>
      </c>
      <c r="B6" s="11">
        <f>Meta!E6</f>
        <v>0.94099999999999995</v>
      </c>
      <c r="D6" s="8">
        <f>Grade12!T2</f>
        <v>1.0411816983297664</v>
      </c>
      <c r="F6" s="15">
        <f t="shared" si="0"/>
        <v>4.118169832976637</v>
      </c>
      <c r="G6" s="15">
        <f>T6*V6</f>
        <v>4.118169832976637</v>
      </c>
      <c r="H6" s="15"/>
      <c r="I6" s="15"/>
      <c r="K6" s="8">
        <f>B3*B4*B5</f>
        <v>0.83323762099999976</v>
      </c>
      <c r="L6" s="8">
        <f>(D3*D4*D5*D6)^0.25</f>
        <v>1.0404978481521954</v>
      </c>
      <c r="M6" s="8">
        <f t="shared" si="1"/>
        <v>4.049784815219537</v>
      </c>
      <c r="N6" s="8">
        <f>B4*B5</f>
        <v>0.88548099999999985</v>
      </c>
      <c r="O6" s="8">
        <f>(D4*D5*D6)^(1/3)</f>
        <v>1.0408006914399275</v>
      </c>
      <c r="P6" s="8">
        <f>(O6-1)*100</f>
        <v>4.0800691439927483</v>
      </c>
      <c r="Q6" s="8">
        <f>B5</f>
        <v>0.94099999999999995</v>
      </c>
      <c r="R6" s="8">
        <f>(D5*D6)^0.5</f>
        <v>1.0408674805540741</v>
      </c>
      <c r="S6" s="8">
        <f>(R6-1)*100</f>
        <v>4.0867480554074076</v>
      </c>
      <c r="T6" s="8">
        <v>1</v>
      </c>
      <c r="U6" s="8">
        <f>D6</f>
        <v>1.0411816983297664</v>
      </c>
      <c r="V6" s="8">
        <f>(U6-1)*100</f>
        <v>4.118169832976637</v>
      </c>
    </row>
    <row r="7" spans="1:22" x14ac:dyDescent="0.2">
      <c r="A7" s="18">
        <v>13</v>
      </c>
      <c r="B7" s="11">
        <f>Meta!E7</f>
        <v>0.61399999999999999</v>
      </c>
      <c r="D7" s="8">
        <f>Grade13!T2</f>
        <v>1.0401492290362817</v>
      </c>
      <c r="F7" s="15">
        <f t="shared" si="0"/>
        <v>4.0149229036281708</v>
      </c>
      <c r="G7" s="15">
        <f>K7*M7+K8*M8+K9*M9+K10*M10</f>
        <v>4.0251305265200035</v>
      </c>
      <c r="H7" s="15"/>
      <c r="I7" s="15"/>
      <c r="K7" s="8">
        <f>1-B7</f>
        <v>0.38600000000000001</v>
      </c>
      <c r="L7" s="8">
        <f>D7</f>
        <v>1.0401492290362817</v>
      </c>
      <c r="M7" s="8">
        <f t="shared" si="1"/>
        <v>4.0149229036281708</v>
      </c>
    </row>
    <row r="8" spans="1:22" x14ac:dyDescent="0.2">
      <c r="A8" s="18">
        <v>14</v>
      </c>
      <c r="B8" s="11">
        <f>Meta!E8</f>
        <v>0.61399999999999999</v>
      </c>
      <c r="D8" s="8">
        <f>Grade14!T2</f>
        <v>1.0403454933623955</v>
      </c>
      <c r="F8" s="15">
        <f t="shared" si="0"/>
        <v>4.0345493362395457</v>
      </c>
      <c r="G8" s="15">
        <f>N8*P8+N9*P9+N10*P10</f>
        <v>4.0402969990994748</v>
      </c>
      <c r="H8" s="15"/>
      <c r="I8" s="15"/>
      <c r="K8" s="8">
        <f>B7*(1-B8)</f>
        <v>0.23700399999999999</v>
      </c>
      <c r="L8" s="8">
        <f>(D7*D8)^0.5</f>
        <v>1.0402473565706696</v>
      </c>
      <c r="M8" s="8">
        <f t="shared" si="1"/>
        <v>4.0247356570669579</v>
      </c>
      <c r="N8" s="8">
        <f>1-B8</f>
        <v>0.38600000000000001</v>
      </c>
      <c r="O8" s="8">
        <f>D8</f>
        <v>1.0403454933623955</v>
      </c>
      <c r="P8" s="8">
        <f>(O8-1)*100</f>
        <v>4.0345493362395457</v>
      </c>
    </row>
    <row r="9" spans="1:22" x14ac:dyDescent="0.2">
      <c r="A9" s="18">
        <v>15</v>
      </c>
      <c r="B9" s="11">
        <f>Meta!E9</f>
        <v>0.61399999999999999</v>
      </c>
      <c r="D9" s="8">
        <f>Grade15!T2</f>
        <v>1.0404705844421074</v>
      </c>
      <c r="F9" s="15">
        <f t="shared" si="0"/>
        <v>4.0470584442107382</v>
      </c>
      <c r="G9" s="15">
        <f>Q9*S9+Q10*S10</f>
        <v>4.0497983789585144</v>
      </c>
      <c r="H9" s="15"/>
      <c r="I9" s="15"/>
      <c r="K9" s="8">
        <f>B7*B8*(1-B9)</f>
        <v>0.14552045599999999</v>
      </c>
      <c r="L9" s="8">
        <f>(D7*D8*D9)^(1/3)</f>
        <v>1.0403217605392583</v>
      </c>
      <c r="M9" s="8">
        <f t="shared" si="1"/>
        <v>4.0321760539258289</v>
      </c>
      <c r="N9" s="8">
        <f>B8*(1-B9)</f>
        <v>0.23700399999999999</v>
      </c>
      <c r="O9" s="8">
        <f>(D8*D9)^0.5</f>
        <v>1.0404080370222464</v>
      </c>
      <c r="P9" s="8">
        <f>(O9-1)*100</f>
        <v>4.0408037022246379</v>
      </c>
      <c r="Q9" s="8">
        <f>1-B9</f>
        <v>0.38600000000000001</v>
      </c>
      <c r="R9" s="8">
        <f>D9</f>
        <v>1.0404705844421074</v>
      </c>
      <c r="S9" s="8">
        <f>(R9-1)*100</f>
        <v>4.0470584442107382</v>
      </c>
    </row>
    <row r="10" spans="1:22" x14ac:dyDescent="0.2">
      <c r="A10" s="18">
        <v>16</v>
      </c>
      <c r="B10" s="11">
        <f>Meta!E10</f>
        <v>0.61399999999999999</v>
      </c>
      <c r="D10" s="8">
        <f>Grade16!T2</f>
        <v>1.0405598350448364</v>
      </c>
      <c r="F10" s="15">
        <f t="shared" si="0"/>
        <v>4.0559835044836401</v>
      </c>
      <c r="G10" s="15">
        <f>T10*V10</f>
        <v>4.0559835044836401</v>
      </c>
      <c r="H10" s="15"/>
      <c r="I10" s="15"/>
      <c r="K10" s="8">
        <f>B7*B8*B9</f>
        <v>0.23147554400000001</v>
      </c>
      <c r="L10" s="8">
        <f>(D7*D8*D9*D10)^0.25</f>
        <v>1.0403812740585876</v>
      </c>
      <c r="M10" s="8">
        <f t="shared" si="1"/>
        <v>4.0381274058587602</v>
      </c>
      <c r="N10" s="8">
        <f>B8*B9</f>
        <v>0.376996</v>
      </c>
      <c r="O10" s="8">
        <f>(D8*D9*D10)^(1/3)</f>
        <v>1.0404586339024542</v>
      </c>
      <c r="P10" s="8">
        <f>(O10-1)*100</f>
        <v>4.0458633902454189</v>
      </c>
      <c r="Q10" s="8">
        <f>B9</f>
        <v>0.61399999999999999</v>
      </c>
      <c r="R10" s="8">
        <f>(D9*D10)^0.5</f>
        <v>1.0405152087865337</v>
      </c>
      <c r="S10" s="8">
        <f>(R10-1)*100</f>
        <v>4.0515208786533696</v>
      </c>
      <c r="T10" s="8">
        <v>1</v>
      </c>
      <c r="U10" s="8">
        <f>D10</f>
        <v>1.0405598350448364</v>
      </c>
      <c r="V10" s="8">
        <f>(U10-1)*100</f>
        <v>4.0559835044836401</v>
      </c>
    </row>
    <row r="11" spans="1:22" x14ac:dyDescent="0.2">
      <c r="A11" s="18">
        <v>17</v>
      </c>
      <c r="B11" s="11">
        <f>Meta!E11</f>
        <v>0.32600000000000001</v>
      </c>
      <c r="D11" s="8">
        <f>Grade17!T2</f>
        <v>1.0403432577673959</v>
      </c>
      <c r="F11" s="15">
        <f t="shared" si="0"/>
        <v>4.034325776739589</v>
      </c>
      <c r="G11" s="15">
        <f>K11*M11+K12*M12</f>
        <v>4.0433644188847895</v>
      </c>
      <c r="H11" s="15"/>
      <c r="I11" s="15"/>
      <c r="K11" s="8">
        <f>1-B11</f>
        <v>0.67399999999999993</v>
      </c>
      <c r="L11" s="8">
        <f>D11</f>
        <v>1.0403432577673959</v>
      </c>
      <c r="M11" s="8">
        <f t="shared" si="1"/>
        <v>4.034325776739589</v>
      </c>
    </row>
    <row r="12" spans="1:22" x14ac:dyDescent="0.2">
      <c r="A12" s="18">
        <v>18</v>
      </c>
      <c r="B12" s="11">
        <f>Meta!E12</f>
        <v>0.32600000000000001</v>
      </c>
      <c r="D12" s="8">
        <f>Grade18!T2</f>
        <v>1.0408978495819219</v>
      </c>
      <c r="F12" s="15">
        <f t="shared" si="0"/>
        <v>4.0897849581921886</v>
      </c>
      <c r="G12" s="15">
        <f>N12*P12</f>
        <v>4.0897849581921886</v>
      </c>
      <c r="H12" s="15"/>
      <c r="I12" s="15"/>
      <c r="K12" s="8">
        <f>B11</f>
        <v>0.32600000000000001</v>
      </c>
      <c r="L12" s="8">
        <f>(D11*D12)^0.5</f>
        <v>1.0406205167289051</v>
      </c>
      <c r="M12" s="8">
        <f t="shared" si="1"/>
        <v>4.0620516728905098</v>
      </c>
      <c r="N12" s="8">
        <v>1</v>
      </c>
      <c r="O12" s="8">
        <f>D12</f>
        <v>1.0408978495819219</v>
      </c>
      <c r="P12" s="8">
        <f>(O12-1)*100</f>
        <v>4.0897849581921886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43752</v>
      </c>
      <c r="D2" s="7">
        <f>Meta!C2</f>
        <v>20126</v>
      </c>
      <c r="E2" s="1">
        <f>Meta!D2</f>
        <v>8.6999999999999994E-2</v>
      </c>
      <c r="F2" s="1">
        <f>Meta!F2</f>
        <v>0.56200000000000006</v>
      </c>
      <c r="G2" s="1">
        <f>Meta!I2</f>
        <v>2.0085479604911836</v>
      </c>
      <c r="H2" s="1">
        <f>Meta!E2</f>
        <v>1</v>
      </c>
      <c r="I2" s="13"/>
      <c r="K2" s="1">
        <f>Meta!D2</f>
        <v>8.6999999999999994E-2</v>
      </c>
      <c r="L2" s="13"/>
      <c r="N2" s="22">
        <f>Meta!T2</f>
        <v>48967</v>
      </c>
      <c r="O2" s="22">
        <f>Meta!U2</f>
        <v>22525</v>
      </c>
      <c r="P2" s="1">
        <f>Meta!V2</f>
        <v>6.8000000000000005E-2</v>
      </c>
      <c r="Q2" s="1">
        <f>Meta!X2</f>
        <v>0.63100000000000001</v>
      </c>
      <c r="R2" s="22">
        <f>Meta!W2</f>
        <v>2797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21782.90031436471</v>
      </c>
      <c r="D5" s="5">
        <f>IF(A5&lt;startage,1,0)*(C5*(1-initialunempprob))+IF(A5=startage,1,0)*(C5*(1-unempprob))+IF(A5&gt;startage,1,0)*(C5*(1-unempprob)+unempprob*300*52)</f>
        <v>19887.787987014981</v>
      </c>
      <c r="E5" s="5">
        <f>IF(D5-9500&gt;0,1,0)*(D5-9500)</f>
        <v>10387.787987014981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3693.3627777603915</v>
      </c>
      <c r="G5" s="5">
        <f>D5-F5</f>
        <v>16194.42520925459</v>
      </c>
      <c r="H5" s="22">
        <f t="shared" ref="H5:H36" si="1">benefits*B5/expnorm</f>
        <v>10020.173974376123</v>
      </c>
      <c r="I5" s="5">
        <f>G5+IF(A5&lt;startage,1,0)*(H5*(1-initialunempprob))+IF(A5&gt;=startage,1,0)*(H5*(1-unempprob))</f>
        <v>25342.844047859991</v>
      </c>
      <c r="J5" s="26">
        <f t="shared" ref="J5:J36" si="2">(F5-(IF(A5&gt;startage,1,0)*(unempprob*300*52)))/(IF(A5&lt;startage,1,0)*((C5+H5)*(1-initialunempprob))+IF(A5&gt;=startage,1,0)*((C5+H5)*(1-unempprob)))</f>
        <v>0.12719852837325557</v>
      </c>
      <c r="L5" s="22">
        <f t="shared" ref="L5:L36" si="3">(sincome+sbenefits)*(1-sunemp)*B5/expnorm</f>
        <v>33173.489162641512</v>
      </c>
      <c r="M5" s="5">
        <f>scrimecost*Meta!O2</f>
        <v>3059.9180000000001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22327.472822223826</v>
      </c>
      <c r="D6" s="5">
        <f t="shared" ref="D6:D36" si="5">IF(A6&lt;startage,1,0)*(C6*(1-initialunempprob))+IF(A6=startage,1,0)*(C6*(1-unempprob))+IF(A6&gt;startage,1,0)*(C6*(1-unempprob)+unempprob*300*52)</f>
        <v>21742.182686690354</v>
      </c>
      <c r="E6" s="5">
        <f t="shared" ref="E6:E56" si="6">IF(D6-9500&gt;0,1,0)*(D6-9500)</f>
        <v>12242.182686690354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4298.8226472044007</v>
      </c>
      <c r="G6" s="5">
        <f t="shared" ref="G6:G56" si="8">D6-F6</f>
        <v>17443.360039485953</v>
      </c>
      <c r="H6" s="22">
        <f t="shared" si="1"/>
        <v>10270.678323735525</v>
      </c>
      <c r="I6" s="5">
        <f t="shared" ref="I6:I36" si="9">G6+IF(A6&lt;startage,1,0)*(H6*(1-initialunempprob))+IF(A6&gt;=startage,1,0)*(H6*(1-unempprob))</f>
        <v>26820.489349056486</v>
      </c>
      <c r="J6" s="26">
        <f t="shared" si="2"/>
        <v>9.8837832730888406E-2</v>
      </c>
      <c r="L6" s="22">
        <f t="shared" si="3"/>
        <v>34002.826391707546</v>
      </c>
      <c r="M6" s="5">
        <f>scrimecost*Meta!O3</f>
        <v>5191.232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22885.659642779425</v>
      </c>
      <c r="D7" s="5">
        <f t="shared" si="5"/>
        <v>22251.807253857616</v>
      </c>
      <c r="E7" s="5">
        <f t="shared" si="6"/>
        <v>12751.807253857616</v>
      </c>
      <c r="F7" s="5">
        <f t="shared" si="7"/>
        <v>4465.2150683845121</v>
      </c>
      <c r="G7" s="5">
        <f t="shared" si="8"/>
        <v>17786.592185473106</v>
      </c>
      <c r="H7" s="22">
        <f t="shared" si="1"/>
        <v>10527.445281828916</v>
      </c>
      <c r="I7" s="5">
        <f t="shared" si="9"/>
        <v>27398.149727782904</v>
      </c>
      <c r="J7" s="26">
        <f t="shared" si="2"/>
        <v>0.10188154063781173</v>
      </c>
      <c r="L7" s="22">
        <f t="shared" si="3"/>
        <v>34852.897051500244</v>
      </c>
      <c r="M7" s="5">
        <f>scrimecost*Meta!O4</f>
        <v>6567.3559999999998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23457.801133848909</v>
      </c>
      <c r="D8" s="5">
        <f t="shared" si="5"/>
        <v>22774.172435204055</v>
      </c>
      <c r="E8" s="5">
        <f t="shared" si="6"/>
        <v>13274.172435204055</v>
      </c>
      <c r="F8" s="5">
        <f t="shared" si="7"/>
        <v>4635.767300094124</v>
      </c>
      <c r="G8" s="5">
        <f t="shared" si="8"/>
        <v>18138.40513510993</v>
      </c>
      <c r="H8" s="22">
        <f t="shared" si="1"/>
        <v>10790.631413874637</v>
      </c>
      <c r="I8" s="5">
        <f t="shared" si="9"/>
        <v>27990.251615977475</v>
      </c>
      <c r="J8" s="26">
        <f t="shared" si="2"/>
        <v>0.10485101176651737</v>
      </c>
      <c r="L8" s="22">
        <f t="shared" si="3"/>
        <v>35724.219477787745</v>
      </c>
      <c r="M8" s="5">
        <f>scrimecost*Meta!O5</f>
        <v>7585.4640000000009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24044.246162195126</v>
      </c>
      <c r="D9" s="5">
        <f t="shared" si="5"/>
        <v>23309.596746084153</v>
      </c>
      <c r="E9" s="5">
        <f t="shared" si="6"/>
        <v>13809.596746084153</v>
      </c>
      <c r="F9" s="5">
        <f t="shared" si="7"/>
        <v>4810.5833375964758</v>
      </c>
      <c r="G9" s="5">
        <f t="shared" si="8"/>
        <v>18499.013408487677</v>
      </c>
      <c r="H9" s="22">
        <f t="shared" si="1"/>
        <v>11060.397199221501</v>
      </c>
      <c r="I9" s="5">
        <f t="shared" si="9"/>
        <v>28597.156051376907</v>
      </c>
      <c r="J9" s="26">
        <f t="shared" si="2"/>
        <v>0.10774805677013262</v>
      </c>
      <c r="L9" s="22">
        <f t="shared" si="3"/>
        <v>36617.324964732434</v>
      </c>
      <c r="M9" s="5">
        <f>scrimecost*Meta!O6</f>
        <v>9218.9120000000003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24645.352316250006</v>
      </c>
      <c r="D10" s="5">
        <f t="shared" si="5"/>
        <v>23858.406664736256</v>
      </c>
      <c r="E10" s="5">
        <f t="shared" si="6"/>
        <v>14358.406664736256</v>
      </c>
      <c r="F10" s="5">
        <f t="shared" si="7"/>
        <v>4989.7697760363881</v>
      </c>
      <c r="G10" s="5">
        <f t="shared" si="8"/>
        <v>18868.636888699868</v>
      </c>
      <c r="H10" s="22">
        <f t="shared" si="1"/>
        <v>11336.907129202038</v>
      </c>
      <c r="I10" s="5">
        <f t="shared" si="9"/>
        <v>29219.23309766133</v>
      </c>
      <c r="J10" s="26">
        <f t="shared" si="2"/>
        <v>0.11057444213951341</v>
      </c>
      <c r="L10" s="22">
        <f t="shared" si="3"/>
        <v>37532.758088850736</v>
      </c>
      <c r="M10" s="5">
        <f>scrimecost*Meta!O7</f>
        <v>9853.8310000000001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25261.48612415625</v>
      </c>
      <c r="D11" s="5">
        <f t="shared" si="5"/>
        <v>24420.936831354658</v>
      </c>
      <c r="E11" s="5">
        <f t="shared" si="6"/>
        <v>14920.936831354658</v>
      </c>
      <c r="F11" s="5">
        <f t="shared" si="7"/>
        <v>5173.4358754372961</v>
      </c>
      <c r="G11" s="5">
        <f t="shared" si="8"/>
        <v>19247.500955917363</v>
      </c>
      <c r="H11" s="22">
        <f t="shared" si="1"/>
        <v>11620.329807432088</v>
      </c>
      <c r="I11" s="5">
        <f t="shared" si="9"/>
        <v>29856.862070102859</v>
      </c>
      <c r="J11" s="26">
        <f t="shared" si="2"/>
        <v>0.11333189128037265</v>
      </c>
      <c r="L11" s="22">
        <f t="shared" si="3"/>
        <v>38471.077041072007</v>
      </c>
      <c r="M11" s="5">
        <f>scrimecost*Meta!O8</f>
        <v>9437.0779999999995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25893.023277260159</v>
      </c>
      <c r="D12" s="5">
        <f t="shared" si="5"/>
        <v>24997.530252138527</v>
      </c>
      <c r="E12" s="5">
        <f t="shared" si="6"/>
        <v>15497.530252138527</v>
      </c>
      <c r="F12" s="5">
        <f t="shared" si="7"/>
        <v>5361.6936273232295</v>
      </c>
      <c r="G12" s="5">
        <f t="shared" si="8"/>
        <v>19635.836624815296</v>
      </c>
      <c r="H12" s="22">
        <f t="shared" si="1"/>
        <v>11910.838052617892</v>
      </c>
      <c r="I12" s="5">
        <f t="shared" si="9"/>
        <v>30510.431766855432</v>
      </c>
      <c r="J12" s="26">
        <f t="shared" si="2"/>
        <v>0.1160220855641378</v>
      </c>
      <c r="L12" s="22">
        <f t="shared" si="3"/>
        <v>39432.85396709881</v>
      </c>
      <c r="M12" s="5">
        <f>scrimecost*Meta!O9</f>
        <v>8570.0079999999998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26540.348859191661</v>
      </c>
      <c r="D13" s="5">
        <f t="shared" si="5"/>
        <v>25588.538508441987</v>
      </c>
      <c r="E13" s="5">
        <f t="shared" si="6"/>
        <v>16088.538508441987</v>
      </c>
      <c r="F13" s="5">
        <f t="shared" si="7"/>
        <v>5554.6578230063087</v>
      </c>
      <c r="G13" s="5">
        <f t="shared" si="8"/>
        <v>20033.880685435677</v>
      </c>
      <c r="H13" s="22">
        <f t="shared" si="1"/>
        <v>12208.609003933336</v>
      </c>
      <c r="I13" s="5">
        <f t="shared" si="9"/>
        <v>31180.340706026815</v>
      </c>
      <c r="J13" s="26">
        <f t="shared" si="2"/>
        <v>0.11864666535317694</v>
      </c>
      <c r="L13" s="22">
        <f t="shared" si="3"/>
        <v>40418.675316276269</v>
      </c>
      <c r="M13" s="5">
        <f>scrimecost*Meta!O10</f>
        <v>7853.9759999999997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27203.857580671451</v>
      </c>
      <c r="D14" s="5">
        <f t="shared" si="5"/>
        <v>26194.321971153036</v>
      </c>
      <c r="E14" s="5">
        <f t="shared" si="6"/>
        <v>16694.321971153036</v>
      </c>
      <c r="F14" s="5">
        <f t="shared" si="7"/>
        <v>5752.4461235814661</v>
      </c>
      <c r="G14" s="5">
        <f t="shared" si="8"/>
        <v>20441.875847571569</v>
      </c>
      <c r="H14" s="22">
        <f t="shared" si="1"/>
        <v>12513.824229031668</v>
      </c>
      <c r="I14" s="5">
        <f t="shared" si="9"/>
        <v>31866.997368677483</v>
      </c>
      <c r="J14" s="26">
        <f t="shared" si="2"/>
        <v>0.12120723100102003</v>
      </c>
      <c r="L14" s="22">
        <f t="shared" si="3"/>
        <v>41429.142199183174</v>
      </c>
      <c r="M14" s="5">
        <f>scrimecost*Meta!O11</f>
        <v>7339.3280000000004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27883.954020188234</v>
      </c>
      <c r="D15" s="5">
        <f t="shared" si="5"/>
        <v>26815.25002043186</v>
      </c>
      <c r="E15" s="5">
        <f t="shared" si="6"/>
        <v>17315.25002043186</v>
      </c>
      <c r="F15" s="5">
        <f t="shared" si="7"/>
        <v>5955.1791316710023</v>
      </c>
      <c r="G15" s="5">
        <f t="shared" si="8"/>
        <v>20860.070888760856</v>
      </c>
      <c r="H15" s="22">
        <f t="shared" si="1"/>
        <v>12826.66983475746</v>
      </c>
      <c r="I15" s="5">
        <f t="shared" si="9"/>
        <v>32570.820447894417</v>
      </c>
      <c r="J15" s="26">
        <f t="shared" si="2"/>
        <v>0.12370534382818406</v>
      </c>
      <c r="L15" s="22">
        <f t="shared" si="3"/>
        <v>42464.870754162759</v>
      </c>
      <c r="M15" s="5">
        <f>scrimecost*Meta!O12</f>
        <v>7012.0790000000006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28581.05287069294</v>
      </c>
      <c r="D16" s="5">
        <f t="shared" si="5"/>
        <v>27451.701270942656</v>
      </c>
      <c r="E16" s="5">
        <f t="shared" si="6"/>
        <v>17951.701270942656</v>
      </c>
      <c r="F16" s="5">
        <f t="shared" si="7"/>
        <v>6162.9804649627768</v>
      </c>
      <c r="G16" s="5">
        <f t="shared" si="8"/>
        <v>21288.72080597988</v>
      </c>
      <c r="H16" s="22">
        <f t="shared" si="1"/>
        <v>13147.336580626397</v>
      </c>
      <c r="I16" s="5">
        <f t="shared" si="9"/>
        <v>33292.239104091779</v>
      </c>
      <c r="J16" s="26">
        <f t="shared" si="2"/>
        <v>0.12614252707419765</v>
      </c>
      <c r="L16" s="22">
        <f t="shared" si="3"/>
        <v>43526.492523016823</v>
      </c>
      <c r="M16" s="5">
        <f>scrimecost*Meta!O13</f>
        <v>5887.6850000000004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29295.57919246026</v>
      </c>
      <c r="D17" s="5">
        <f t="shared" si="5"/>
        <v>28104.06380271622</v>
      </c>
      <c r="E17" s="5">
        <f t="shared" si="6"/>
        <v>18604.06380271622</v>
      </c>
      <c r="F17" s="5">
        <f t="shared" si="7"/>
        <v>6375.9768315868459</v>
      </c>
      <c r="G17" s="5">
        <f t="shared" si="8"/>
        <v>21728.086971129374</v>
      </c>
      <c r="H17" s="22">
        <f t="shared" si="1"/>
        <v>13476.019995142055</v>
      </c>
      <c r="I17" s="5">
        <f t="shared" si="9"/>
        <v>34031.693226694071</v>
      </c>
      <c r="J17" s="26">
        <f t="shared" si="2"/>
        <v>0.1285202668264061</v>
      </c>
      <c r="L17" s="22">
        <f t="shared" si="3"/>
        <v>44614.654836092239</v>
      </c>
      <c r="M17" s="5">
        <f>scrimecost*Meta!O14</f>
        <v>5887.6850000000004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30027.968672271763</v>
      </c>
      <c r="D18" s="5">
        <f t="shared" si="5"/>
        <v>28772.735397784123</v>
      </c>
      <c r="E18" s="5">
        <f t="shared" si="6"/>
        <v>19272.735397784123</v>
      </c>
      <c r="F18" s="5">
        <f t="shared" si="7"/>
        <v>6594.2981073765168</v>
      </c>
      <c r="G18" s="5">
        <f t="shared" si="8"/>
        <v>22178.437290407608</v>
      </c>
      <c r="H18" s="22">
        <f t="shared" si="1"/>
        <v>13812.920495020606</v>
      </c>
      <c r="I18" s="5">
        <f t="shared" si="9"/>
        <v>34789.633702361418</v>
      </c>
      <c r="J18" s="26">
        <f t="shared" si="2"/>
        <v>0.13084001292612166</v>
      </c>
      <c r="L18" s="22">
        <f t="shared" si="3"/>
        <v>45730.021206994548</v>
      </c>
      <c r="M18" s="5">
        <f>scrimecost*Meta!O15</f>
        <v>5887.6850000000004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30778.667889078555</v>
      </c>
      <c r="D19" s="5">
        <f t="shared" si="5"/>
        <v>29458.123782728722</v>
      </c>
      <c r="E19" s="5">
        <f t="shared" si="6"/>
        <v>19958.123782728722</v>
      </c>
      <c r="F19" s="5">
        <f t="shared" si="7"/>
        <v>6818.0774150609277</v>
      </c>
      <c r="G19" s="5">
        <f t="shared" si="8"/>
        <v>22640.046367667794</v>
      </c>
      <c r="H19" s="22">
        <f t="shared" si="1"/>
        <v>14158.243507396121</v>
      </c>
      <c r="I19" s="5">
        <f t="shared" si="9"/>
        <v>35566.52268992045</v>
      </c>
      <c r="J19" s="26">
        <f t="shared" si="2"/>
        <v>0.13310317985267339</v>
      </c>
      <c r="L19" s="22">
        <f t="shared" si="3"/>
        <v>46873.271737169402</v>
      </c>
      <c r="M19" s="5">
        <f>scrimecost*Meta!O16</f>
        <v>5887.6850000000004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31548.134586305525</v>
      </c>
      <c r="D20" s="5">
        <f t="shared" si="5"/>
        <v>30160.646877296946</v>
      </c>
      <c r="E20" s="5">
        <f t="shared" si="6"/>
        <v>20660.646877296946</v>
      </c>
      <c r="F20" s="5">
        <f t="shared" si="7"/>
        <v>7047.4512054374527</v>
      </c>
      <c r="G20" s="5">
        <f t="shared" si="8"/>
        <v>23113.195671859492</v>
      </c>
      <c r="H20" s="22">
        <f t="shared" si="1"/>
        <v>14512.199595081025</v>
      </c>
      <c r="I20" s="5">
        <f t="shared" si="9"/>
        <v>36362.833902168466</v>
      </c>
      <c r="J20" s="26">
        <f t="shared" si="2"/>
        <v>0.13531114758589466</v>
      </c>
      <c r="L20" s="22">
        <f t="shared" si="3"/>
        <v>48045.103530598644</v>
      </c>
      <c r="M20" s="5">
        <f>scrimecost*Meta!O17</f>
        <v>5887.6850000000004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32336.837950963163</v>
      </c>
      <c r="D21" s="5">
        <f t="shared" si="5"/>
        <v>30880.733049229369</v>
      </c>
      <c r="E21" s="5">
        <f t="shared" si="6"/>
        <v>21380.733049229369</v>
      </c>
      <c r="F21" s="5">
        <f t="shared" si="7"/>
        <v>7282.5593405733889</v>
      </c>
      <c r="G21" s="5">
        <f t="shared" si="8"/>
        <v>23598.173708655981</v>
      </c>
      <c r="H21" s="22">
        <f t="shared" si="1"/>
        <v>14875.004584958049</v>
      </c>
      <c r="I21" s="5">
        <f t="shared" si="9"/>
        <v>37179.052894722678</v>
      </c>
      <c r="J21" s="26">
        <f t="shared" si="2"/>
        <v>0.13746526244757387</v>
      </c>
      <c r="L21" s="22">
        <f t="shared" si="3"/>
        <v>49246.231118863601</v>
      </c>
      <c r="M21" s="5">
        <f>scrimecost*Meta!O18</f>
        <v>4746.509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33145.258899737237</v>
      </c>
      <c r="D22" s="5">
        <f t="shared" si="5"/>
        <v>31618.821375460098</v>
      </c>
      <c r="E22" s="5">
        <f t="shared" si="6"/>
        <v>22118.821375460098</v>
      </c>
      <c r="F22" s="5">
        <f t="shared" si="7"/>
        <v>7523.5451790877214</v>
      </c>
      <c r="G22" s="5">
        <f t="shared" si="8"/>
        <v>24095.276196372375</v>
      </c>
      <c r="H22" s="22">
        <f t="shared" si="1"/>
        <v>15246.879699581999</v>
      </c>
      <c r="I22" s="5">
        <f t="shared" si="9"/>
        <v>38015.677362090741</v>
      </c>
      <c r="J22" s="26">
        <f t="shared" si="2"/>
        <v>0.13956683792238289</v>
      </c>
      <c r="L22" s="22">
        <f t="shared" si="3"/>
        <v>50477.386896835189</v>
      </c>
      <c r="M22" s="5">
        <f>scrimecost*Meta!O19</f>
        <v>4746.509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33973.890372230671</v>
      </c>
      <c r="D23" s="5">
        <f t="shared" si="5"/>
        <v>32375.361909846604</v>
      </c>
      <c r="E23" s="5">
        <f t="shared" si="6"/>
        <v>22875.361909846604</v>
      </c>
      <c r="F23" s="5">
        <f t="shared" si="7"/>
        <v>7770.5556635649164</v>
      </c>
      <c r="G23" s="5">
        <f t="shared" si="8"/>
        <v>24604.806246281689</v>
      </c>
      <c r="H23" s="22">
        <f t="shared" si="1"/>
        <v>15628.051692071547</v>
      </c>
      <c r="I23" s="5">
        <f t="shared" si="9"/>
        <v>38873.21744114301</v>
      </c>
      <c r="J23" s="26">
        <f t="shared" si="2"/>
        <v>0.14161715545878198</v>
      </c>
      <c r="L23" s="22">
        <f t="shared" si="3"/>
        <v>51739.32156925607</v>
      </c>
      <c r="M23" s="5">
        <f>scrimecost*Meta!O20</f>
        <v>4746.509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34823.237631536438</v>
      </c>
      <c r="D24" s="5">
        <f t="shared" si="5"/>
        <v>33150.815957592771</v>
      </c>
      <c r="E24" s="5">
        <f t="shared" si="6"/>
        <v>23650.815957592771</v>
      </c>
      <c r="F24" s="5">
        <f t="shared" si="7"/>
        <v>8023.7414101540398</v>
      </c>
      <c r="G24" s="5">
        <f t="shared" si="8"/>
        <v>25127.074547438729</v>
      </c>
      <c r="H24" s="22">
        <f t="shared" si="1"/>
        <v>16018.752984373337</v>
      </c>
      <c r="I24" s="5">
        <f t="shared" si="9"/>
        <v>39752.196022171585</v>
      </c>
      <c r="J24" s="26">
        <f t="shared" si="2"/>
        <v>0.14361746525039082</v>
      </c>
      <c r="L24" s="22">
        <f t="shared" si="3"/>
        <v>53032.80460848748</v>
      </c>
      <c r="M24" s="5">
        <f>scrimecost*Meta!O21</f>
        <v>4746.509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35693.818572324839</v>
      </c>
      <c r="D25" s="5">
        <f t="shared" si="5"/>
        <v>33945.656356532578</v>
      </c>
      <c r="E25" s="5">
        <f t="shared" si="6"/>
        <v>24445.656356532578</v>
      </c>
      <c r="F25" s="5">
        <f t="shared" si="7"/>
        <v>8283.2568004078857</v>
      </c>
      <c r="G25" s="5">
        <f t="shared" si="8"/>
        <v>25662.399556124692</v>
      </c>
      <c r="H25" s="22">
        <f t="shared" si="1"/>
        <v>16419.221808982667</v>
      </c>
      <c r="I25" s="5">
        <f t="shared" si="9"/>
        <v>40653.14906772587</v>
      </c>
      <c r="J25" s="26">
        <f t="shared" si="2"/>
        <v>0.14556898699830176</v>
      </c>
      <c r="L25" s="22">
        <f t="shared" si="3"/>
        <v>54358.62472369965</v>
      </c>
      <c r="M25" s="5">
        <f>scrimecost*Meta!O22</f>
        <v>4746.509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36586.164036632959</v>
      </c>
      <c r="D26" s="5">
        <f t="shared" si="5"/>
        <v>34760.367765445888</v>
      </c>
      <c r="E26" s="5">
        <f t="shared" si="6"/>
        <v>25260.367765445888</v>
      </c>
      <c r="F26" s="5">
        <f t="shared" si="7"/>
        <v>8549.2600754180821</v>
      </c>
      <c r="G26" s="5">
        <f t="shared" si="8"/>
        <v>26211.107690027806</v>
      </c>
      <c r="H26" s="22">
        <f t="shared" si="1"/>
        <v>16829.702354207231</v>
      </c>
      <c r="I26" s="5">
        <f t="shared" si="9"/>
        <v>41576.625939419013</v>
      </c>
      <c r="J26" s="26">
        <f t="shared" si="2"/>
        <v>0.14747291065480034</v>
      </c>
      <c r="L26" s="22">
        <f t="shared" si="3"/>
        <v>55717.590341792144</v>
      </c>
      <c r="M26" s="5">
        <f>scrimecost*Meta!O23</f>
        <v>3683.6489999999999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37500.818137548784</v>
      </c>
      <c r="D27" s="5">
        <f t="shared" si="5"/>
        <v>35595.446959582041</v>
      </c>
      <c r="E27" s="5">
        <f t="shared" si="6"/>
        <v>26095.446959582041</v>
      </c>
      <c r="F27" s="5">
        <f t="shared" si="7"/>
        <v>8821.913432303536</v>
      </c>
      <c r="G27" s="5">
        <f t="shared" si="8"/>
        <v>26773.533527278505</v>
      </c>
      <c r="H27" s="22">
        <f t="shared" si="1"/>
        <v>17250.444913062413</v>
      </c>
      <c r="I27" s="5">
        <f t="shared" si="9"/>
        <v>42523.189732904488</v>
      </c>
      <c r="J27" s="26">
        <f t="shared" si="2"/>
        <v>0.14933039714894533</v>
      </c>
      <c r="L27" s="22">
        <f t="shared" si="3"/>
        <v>57110.530100336939</v>
      </c>
      <c r="M27" s="5">
        <f>scrimecost*Meta!O24</f>
        <v>3683.6489999999999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38438.3385909875</v>
      </c>
      <c r="D28" s="5">
        <f t="shared" si="5"/>
        <v>36451.403133571584</v>
      </c>
      <c r="E28" s="5">
        <f t="shared" si="6"/>
        <v>26951.403133571584</v>
      </c>
      <c r="F28" s="5">
        <f t="shared" si="7"/>
        <v>9101.3831231111217</v>
      </c>
      <c r="G28" s="5">
        <f t="shared" si="8"/>
        <v>27350.020010460463</v>
      </c>
      <c r="H28" s="22">
        <f t="shared" si="1"/>
        <v>17681.706035888972</v>
      </c>
      <c r="I28" s="5">
        <f t="shared" si="9"/>
        <v>43493.417621227098</v>
      </c>
      <c r="J28" s="26">
        <f t="shared" si="2"/>
        <v>0.15114257909445258</v>
      </c>
      <c r="L28" s="22">
        <f t="shared" si="3"/>
        <v>58538.293352845365</v>
      </c>
      <c r="M28" s="5">
        <f>scrimecost*Meta!O25</f>
        <v>3683.6489999999999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39399.297055762181</v>
      </c>
      <c r="D29" s="5">
        <f t="shared" si="5"/>
        <v>37328.75821191087</v>
      </c>
      <c r="E29" s="5">
        <f t="shared" si="6"/>
        <v>27828.75821191087</v>
      </c>
      <c r="F29" s="5">
        <f t="shared" si="7"/>
        <v>9387.8395561888992</v>
      </c>
      <c r="G29" s="5">
        <f t="shared" si="8"/>
        <v>27940.918655721973</v>
      </c>
      <c r="H29" s="22">
        <f t="shared" si="1"/>
        <v>18123.748686786195</v>
      </c>
      <c r="I29" s="5">
        <f t="shared" si="9"/>
        <v>44487.901206757771</v>
      </c>
      <c r="J29" s="26">
        <f t="shared" si="2"/>
        <v>0.15291056148031335</v>
      </c>
      <c r="L29" s="22">
        <f t="shared" si="3"/>
        <v>60001.750686666499</v>
      </c>
      <c r="M29" s="5">
        <f>scrimecost*Meta!O26</f>
        <v>3683.6489999999999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40384.279482156235</v>
      </c>
      <c r="D30" s="5">
        <f t="shared" si="5"/>
        <v>38228.047167208642</v>
      </c>
      <c r="E30" s="5">
        <f t="shared" si="6"/>
        <v>28728.047167208642</v>
      </c>
      <c r="F30" s="5">
        <f t="shared" si="7"/>
        <v>9681.4574000936227</v>
      </c>
      <c r="G30" s="5">
        <f t="shared" si="8"/>
        <v>28546.58976711502</v>
      </c>
      <c r="H30" s="22">
        <f t="shared" si="1"/>
        <v>18576.842403955849</v>
      </c>
      <c r="I30" s="5">
        <f t="shared" si="9"/>
        <v>45507.246881926709</v>
      </c>
      <c r="J30" s="26">
        <f t="shared" si="2"/>
        <v>0.15463542234456776</v>
      </c>
      <c r="L30" s="22">
        <f t="shared" si="3"/>
        <v>61501.794453833143</v>
      </c>
      <c r="M30" s="5">
        <f>scrimecost*Meta!O27</f>
        <v>3683.6489999999999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41393.886469210142</v>
      </c>
      <c r="D31" s="5">
        <f t="shared" si="5"/>
        <v>39149.818346388856</v>
      </c>
      <c r="E31" s="5">
        <f t="shared" si="6"/>
        <v>29649.818346388856</v>
      </c>
      <c r="F31" s="5">
        <f t="shared" si="7"/>
        <v>9982.4156900959606</v>
      </c>
      <c r="G31" s="5">
        <f t="shared" si="8"/>
        <v>29167.402656292896</v>
      </c>
      <c r="H31" s="22">
        <f t="shared" si="1"/>
        <v>19041.263464054748</v>
      </c>
      <c r="I31" s="5">
        <f t="shared" si="9"/>
        <v>46552.076198974886</v>
      </c>
      <c r="J31" s="26">
        <f t="shared" si="2"/>
        <v>0.15631821343164515</v>
      </c>
      <c r="L31" s="22">
        <f t="shared" si="3"/>
        <v>63039.339315178971</v>
      </c>
      <c r="M31" s="5">
        <f>scrimecost*Meta!O28</f>
        <v>3222.1439999999998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42428.733630940391</v>
      </c>
      <c r="D32" s="5">
        <f t="shared" si="5"/>
        <v>40094.633805048572</v>
      </c>
      <c r="E32" s="5">
        <f t="shared" si="6"/>
        <v>30594.633805048572</v>
      </c>
      <c r="F32" s="5">
        <f t="shared" si="7"/>
        <v>10290.897937348358</v>
      </c>
      <c r="G32" s="5">
        <f t="shared" si="8"/>
        <v>29803.735867700212</v>
      </c>
      <c r="H32" s="22">
        <f t="shared" si="1"/>
        <v>19517.29505065611</v>
      </c>
      <c r="I32" s="5">
        <f t="shared" si="9"/>
        <v>47623.026248949245</v>
      </c>
      <c r="J32" s="26">
        <f t="shared" si="2"/>
        <v>0.15795996083367198</v>
      </c>
      <c r="L32" s="22">
        <f t="shared" si="3"/>
        <v>64615.322798058449</v>
      </c>
      <c r="M32" s="5">
        <f>scrimecost*Meta!O29</f>
        <v>3222.1439999999998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43489.451971713897</v>
      </c>
      <c r="D33" s="5">
        <f t="shared" si="5"/>
        <v>41063.069650174788</v>
      </c>
      <c r="E33" s="5">
        <f t="shared" si="6"/>
        <v>31563.069650174788</v>
      </c>
      <c r="F33" s="5">
        <f t="shared" si="7"/>
        <v>10607.092240782069</v>
      </c>
      <c r="G33" s="5">
        <f t="shared" si="8"/>
        <v>30455.977409392719</v>
      </c>
      <c r="H33" s="22">
        <f t="shared" si="1"/>
        <v>20005.227426922513</v>
      </c>
      <c r="I33" s="5">
        <f t="shared" si="9"/>
        <v>48720.750050172974</v>
      </c>
      <c r="J33" s="26">
        <f t="shared" si="2"/>
        <v>0.15956166561613719</v>
      </c>
      <c r="L33" s="22">
        <f t="shared" si="3"/>
        <v>66230.7058680099</v>
      </c>
      <c r="M33" s="5">
        <f>scrimecost*Meta!O30</f>
        <v>3222.1439999999998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44576.688271006751</v>
      </c>
      <c r="D34" s="5">
        <f t="shared" si="5"/>
        <v>42055.71639142916</v>
      </c>
      <c r="E34" s="5">
        <f t="shared" si="6"/>
        <v>32555.71639142916</v>
      </c>
      <c r="F34" s="5">
        <f t="shared" si="7"/>
        <v>10931.191401801621</v>
      </c>
      <c r="G34" s="5">
        <f t="shared" si="8"/>
        <v>31124.524989627538</v>
      </c>
      <c r="H34" s="22">
        <f t="shared" si="1"/>
        <v>20505.358112595579</v>
      </c>
      <c r="I34" s="5">
        <f t="shared" si="9"/>
        <v>49845.9169464273</v>
      </c>
      <c r="J34" s="26">
        <f t="shared" si="2"/>
        <v>0.16112430442829828</v>
      </c>
      <c r="L34" s="22">
        <f t="shared" si="3"/>
        <v>67886.47351471016</v>
      </c>
      <c r="M34" s="5">
        <f>scrimecost*Meta!O31</f>
        <v>3222.1439999999998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45691.105477781901</v>
      </c>
      <c r="D35" s="5">
        <f t="shared" si="5"/>
        <v>43073.179301214877</v>
      </c>
      <c r="E35" s="5">
        <f t="shared" si="6"/>
        <v>33573.179301214877</v>
      </c>
      <c r="F35" s="5">
        <f t="shared" si="7"/>
        <v>11263.393041846657</v>
      </c>
      <c r="G35" s="5">
        <f t="shared" si="8"/>
        <v>31809.786259368222</v>
      </c>
      <c r="H35" s="22">
        <f t="shared" si="1"/>
        <v>21017.992065410461</v>
      </c>
      <c r="I35" s="5">
        <f t="shared" si="9"/>
        <v>50999.213015087975</v>
      </c>
      <c r="J35" s="26">
        <f t="shared" si="2"/>
        <v>0.1626488300986994</v>
      </c>
      <c r="L35" s="22">
        <f t="shared" si="3"/>
        <v>69583.635352577883</v>
      </c>
      <c r="M35" s="5">
        <f>scrimecost*Meta!O32</f>
        <v>3222.1439999999998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46833.383114726472</v>
      </c>
      <c r="D36" s="5">
        <f t="shared" si="5"/>
        <v>44116.078783745266</v>
      </c>
      <c r="E36" s="5">
        <f t="shared" si="6"/>
        <v>34616.078783745266</v>
      </c>
      <c r="F36" s="5">
        <f t="shared" si="7"/>
        <v>11615.507601267356</v>
      </c>
      <c r="G36" s="5">
        <f t="shared" si="8"/>
        <v>32500.57118247791</v>
      </c>
      <c r="H36" s="22">
        <f t="shared" si="1"/>
        <v>21543.441867045731</v>
      </c>
      <c r="I36" s="5">
        <f t="shared" si="9"/>
        <v>52169.73360709066</v>
      </c>
      <c r="J36" s="26">
        <f t="shared" si="2"/>
        <v>0.1643221123505946</v>
      </c>
      <c r="L36" s="22">
        <f t="shared" si="3"/>
        <v>71323.226236392366</v>
      </c>
      <c r="M36" s="5">
        <f>scrimecost*Meta!O33</f>
        <v>2604.0070000000001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48004.217692594611</v>
      </c>
      <c r="D37" s="5">
        <f t="shared" ref="D37:D56" si="12">IF(A37&lt;startage,1,0)*(C37*(1-initialunempprob))+IF(A37=startage,1,0)*(C37*(1-unempprob))+IF(A37&gt;startage,1,0)*(C37*(1-unempprob)+unempprob*300*52)</f>
        <v>45185.050753338881</v>
      </c>
      <c r="E37" s="5">
        <f t="shared" si="6"/>
        <v>35685.050753338881</v>
      </c>
      <c r="F37" s="5">
        <f t="shared" si="7"/>
        <v>12071.424146299034</v>
      </c>
      <c r="G37" s="5">
        <f t="shared" si="8"/>
        <v>33113.626607039849</v>
      </c>
      <c r="H37" s="22">
        <f t="shared" ref="H37:H56" si="13">benefits*B37/expnorm</f>
        <v>22082.027913721871</v>
      </c>
      <c r="I37" s="5">
        <f t="shared" ref="I37:I56" si="14">G37+IF(A37&lt;startage,1,0)*(H37*(1-initialunempprob))+IF(A37&gt;=startage,1,0)*(H37*(1-unempprob))</f>
        <v>53274.518092267914</v>
      </c>
      <c r="J37" s="26">
        <f t="shared" ref="J37:J56" si="15">(F37-(IF(A37&gt;startage,1,0)*(unempprob*300*52)))/(IF(A37&lt;startage,1,0)*((C37+H37)*(1-initialunempprob))+IF(A37&gt;=startage,1,0)*((C37+H37)*(1-unempprob)))</f>
        <v>0.16743920526447564</v>
      </c>
      <c r="L37" s="22">
        <f t="shared" ref="L37:L56" si="16">(sincome+sbenefits)*(1-sunemp)*B37/expnorm</f>
        <v>73106.306892302149</v>
      </c>
      <c r="M37" s="5">
        <f>scrimecost*Meta!O34</f>
        <v>2604.0070000000001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49204.323134909486</v>
      </c>
      <c r="D38" s="5">
        <f t="shared" si="12"/>
        <v>46280.747022172356</v>
      </c>
      <c r="E38" s="5">
        <f t="shared" si="6"/>
        <v>36780.747022172356</v>
      </c>
      <c r="F38" s="5">
        <f t="shared" si="7"/>
        <v>12538.73860495651</v>
      </c>
      <c r="G38" s="5">
        <f t="shared" si="8"/>
        <v>33742.008417215846</v>
      </c>
      <c r="H38" s="22">
        <f t="shared" si="13"/>
        <v>22634.078611564917</v>
      </c>
      <c r="I38" s="5">
        <f t="shared" si="14"/>
        <v>54406.922189574616</v>
      </c>
      <c r="J38" s="26">
        <f t="shared" si="15"/>
        <v>0.17048027152192055</v>
      </c>
      <c r="L38" s="22">
        <f t="shared" si="16"/>
        <v>74933.964564609705</v>
      </c>
      <c r="M38" s="5">
        <f>scrimecost*Meta!O35</f>
        <v>2604.0070000000001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50434.431213282216</v>
      </c>
      <c r="D39" s="5">
        <f t="shared" si="12"/>
        <v>47403.835697726659</v>
      </c>
      <c r="E39" s="5">
        <f t="shared" si="6"/>
        <v>37903.835697726659</v>
      </c>
      <c r="F39" s="5">
        <f t="shared" si="7"/>
        <v>13017.73592508042</v>
      </c>
      <c r="G39" s="5">
        <f t="shared" si="8"/>
        <v>34386.099772646237</v>
      </c>
      <c r="H39" s="22">
        <f t="shared" si="13"/>
        <v>23199.93057685404</v>
      </c>
      <c r="I39" s="5">
        <f t="shared" si="14"/>
        <v>55567.636389313979</v>
      </c>
      <c r="J39" s="26">
        <f t="shared" si="15"/>
        <v>0.17344716543162295</v>
      </c>
      <c r="L39" s="22">
        <f t="shared" si="16"/>
        <v>76807.313678724953</v>
      </c>
      <c r="M39" s="5">
        <f>scrimecost*Meta!O36</f>
        <v>2604.0070000000001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51695.291993614264</v>
      </c>
      <c r="D40" s="5">
        <f t="shared" si="12"/>
        <v>48555.001590169821</v>
      </c>
      <c r="E40" s="5">
        <f t="shared" si="6"/>
        <v>39055.001590169821</v>
      </c>
      <c r="F40" s="5">
        <f t="shared" si="7"/>
        <v>13508.708178207427</v>
      </c>
      <c r="G40" s="5">
        <f t="shared" si="8"/>
        <v>35046.293411962397</v>
      </c>
      <c r="H40" s="22">
        <f t="shared" si="13"/>
        <v>23779.928841275385</v>
      </c>
      <c r="I40" s="5">
        <f t="shared" si="14"/>
        <v>56757.368444046821</v>
      </c>
      <c r="J40" s="26">
        <f t="shared" si="15"/>
        <v>0.176341696075235</v>
      </c>
      <c r="L40" s="22">
        <f t="shared" si="16"/>
        <v>78727.49652069305</v>
      </c>
      <c r="M40" s="5">
        <f>scrimecost*Meta!O37</f>
        <v>2604.0070000000001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52987.674293454627</v>
      </c>
      <c r="D41" s="5">
        <f t="shared" si="12"/>
        <v>49734.946629924074</v>
      </c>
      <c r="E41" s="5">
        <f t="shared" si="6"/>
        <v>40234.946629924074</v>
      </c>
      <c r="F41" s="5">
        <f t="shared" si="7"/>
        <v>14011.954737662618</v>
      </c>
      <c r="G41" s="5">
        <f t="shared" si="8"/>
        <v>35722.99189226146</v>
      </c>
      <c r="H41" s="22">
        <f t="shared" si="13"/>
        <v>24374.42706230727</v>
      </c>
      <c r="I41" s="5">
        <f t="shared" si="14"/>
        <v>57976.843800147995</v>
      </c>
      <c r="J41" s="26">
        <f t="shared" si="15"/>
        <v>0.17916562841046638</v>
      </c>
      <c r="L41" s="22">
        <f t="shared" si="16"/>
        <v>80695.683933710388</v>
      </c>
      <c r="M41" s="5">
        <f>scrimecost*Meta!O38</f>
        <v>1739.7339999999999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54312.366150790986</v>
      </c>
      <c r="D42" s="5">
        <f t="shared" si="12"/>
        <v>50944.390295672172</v>
      </c>
      <c r="E42" s="5">
        <f t="shared" si="6"/>
        <v>41444.390295672172</v>
      </c>
      <c r="F42" s="5">
        <f t="shared" si="7"/>
        <v>14527.78246110418</v>
      </c>
      <c r="G42" s="5">
        <f t="shared" si="8"/>
        <v>36416.607834567993</v>
      </c>
      <c r="H42" s="22">
        <f t="shared" si="13"/>
        <v>24983.78773886495</v>
      </c>
      <c r="I42" s="5">
        <f t="shared" si="14"/>
        <v>59226.806040151692</v>
      </c>
      <c r="J42" s="26">
        <f t="shared" si="15"/>
        <v>0.18192068434727737</v>
      </c>
      <c r="L42" s="22">
        <f t="shared" si="16"/>
        <v>82713.076032053141</v>
      </c>
      <c r="M42" s="5">
        <f>scrimecost*Meta!O39</f>
        <v>1739.7339999999999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55670.17530456074</v>
      </c>
      <c r="D43" s="5">
        <f t="shared" si="12"/>
        <v>52184.070053063951</v>
      </c>
      <c r="E43" s="5">
        <f t="shared" si="6"/>
        <v>42684.070053063951</v>
      </c>
      <c r="F43" s="5">
        <f t="shared" si="7"/>
        <v>15056.505877631775</v>
      </c>
      <c r="G43" s="5">
        <f t="shared" si="8"/>
        <v>37127.564175432177</v>
      </c>
      <c r="H43" s="22">
        <f t="shared" si="13"/>
        <v>25608.38243233657</v>
      </c>
      <c r="I43" s="5">
        <f t="shared" si="14"/>
        <v>60508.017336155463</v>
      </c>
      <c r="J43" s="26">
        <f t="shared" si="15"/>
        <v>0.18460854379782465</v>
      </c>
      <c r="L43" s="22">
        <f t="shared" si="16"/>
        <v>84780.902932854442</v>
      </c>
      <c r="M43" s="5">
        <f>scrimecost*Meta!O40</f>
        <v>1739.7339999999999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57061.929687174765</v>
      </c>
      <c r="D44" s="5">
        <f t="shared" si="12"/>
        <v>53454.741804390556</v>
      </c>
      <c r="E44" s="5">
        <f t="shared" si="6"/>
        <v>43954.741804390556</v>
      </c>
      <c r="F44" s="5">
        <f t="shared" si="7"/>
        <v>15598.447379572572</v>
      </c>
      <c r="G44" s="5">
        <f t="shared" si="8"/>
        <v>37856.294424817985</v>
      </c>
      <c r="H44" s="22">
        <f t="shared" si="13"/>
        <v>26248.591993144986</v>
      </c>
      <c r="I44" s="5">
        <f t="shared" si="14"/>
        <v>61821.258914559359</v>
      </c>
      <c r="J44" s="26">
        <f t="shared" si="15"/>
        <v>0.1872308457007977</v>
      </c>
      <c r="L44" s="22">
        <f t="shared" si="16"/>
        <v>86900.42550617583</v>
      </c>
      <c r="M44" s="5">
        <f>scrimecost*Meta!O41</f>
        <v>1739.7339999999999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58488.477929354136</v>
      </c>
      <c r="D45" s="5">
        <f t="shared" si="12"/>
        <v>54757.180349500326</v>
      </c>
      <c r="E45" s="5">
        <f t="shared" si="6"/>
        <v>45257.180349500326</v>
      </c>
      <c r="F45" s="5">
        <f t="shared" si="7"/>
        <v>16153.937419061891</v>
      </c>
      <c r="G45" s="5">
        <f t="shared" si="8"/>
        <v>38603.242930438435</v>
      </c>
      <c r="H45" s="22">
        <f t="shared" si="13"/>
        <v>26904.806792973606</v>
      </c>
      <c r="I45" s="5">
        <f t="shared" si="14"/>
        <v>63167.331532423341</v>
      </c>
      <c r="J45" s="26">
        <f t="shared" si="15"/>
        <v>0.18978918902077144</v>
      </c>
      <c r="L45" s="22">
        <f t="shared" si="16"/>
        <v>89072.9361438302</v>
      </c>
      <c r="M45" s="5">
        <f>scrimecost*Meta!O42</f>
        <v>1739.7339999999999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59950.689877587982</v>
      </c>
      <c r="D46" s="5">
        <f t="shared" si="12"/>
        <v>56092.179858237825</v>
      </c>
      <c r="E46" s="5">
        <f t="shared" si="6"/>
        <v>46592.179858237825</v>
      </c>
      <c r="F46" s="5">
        <f t="shared" si="7"/>
        <v>16723.314709538434</v>
      </c>
      <c r="G46" s="5">
        <f t="shared" si="8"/>
        <v>39368.865148699391</v>
      </c>
      <c r="H46" s="22">
        <f t="shared" si="13"/>
        <v>27577.426962797948</v>
      </c>
      <c r="I46" s="5">
        <f t="shared" si="14"/>
        <v>64547.055965733918</v>
      </c>
      <c r="J46" s="26">
        <f t="shared" si="15"/>
        <v>0.19228513372318479</v>
      </c>
      <c r="L46" s="22">
        <f t="shared" si="16"/>
        <v>91299.759547425958</v>
      </c>
      <c r="M46" s="5">
        <f>scrimecost*Meta!O43</f>
        <v>964.96499999999992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61449.457124527675</v>
      </c>
      <c r="D47" s="5">
        <f t="shared" si="12"/>
        <v>57460.55435469377</v>
      </c>
      <c r="E47" s="5">
        <f t="shared" si="6"/>
        <v>47960.55435469377</v>
      </c>
      <c r="F47" s="5">
        <f t="shared" si="7"/>
        <v>17306.926432276894</v>
      </c>
      <c r="G47" s="5">
        <f t="shared" si="8"/>
        <v>40153.627922416876</v>
      </c>
      <c r="H47" s="22">
        <f t="shared" si="13"/>
        <v>28266.862636867892</v>
      </c>
      <c r="I47" s="5">
        <f t="shared" si="14"/>
        <v>65961.273509877268</v>
      </c>
      <c r="J47" s="26">
        <f t="shared" si="15"/>
        <v>0.19472020172553928</v>
      </c>
      <c r="L47" s="22">
        <f t="shared" si="16"/>
        <v>93582.253536111602</v>
      </c>
      <c r="M47" s="5">
        <f>scrimecost*Meta!O44</f>
        <v>964.96499999999992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62985.693552640878</v>
      </c>
      <c r="D48" s="5">
        <f t="shared" si="12"/>
        <v>58863.13821356112</v>
      </c>
      <c r="E48" s="5">
        <f t="shared" si="6"/>
        <v>49363.13821356112</v>
      </c>
      <c r="F48" s="5">
        <f t="shared" si="7"/>
        <v>17905.128448083819</v>
      </c>
      <c r="G48" s="5">
        <f t="shared" si="8"/>
        <v>40958.009765477298</v>
      </c>
      <c r="H48" s="22">
        <f t="shared" si="13"/>
        <v>28973.534202789593</v>
      </c>
      <c r="I48" s="5">
        <f t="shared" si="14"/>
        <v>67410.846492624201</v>
      </c>
      <c r="J48" s="26">
        <f t="shared" si="15"/>
        <v>0.19709587782539731</v>
      </c>
      <c r="L48" s="22">
        <f t="shared" si="16"/>
        <v>95921.809874514394</v>
      </c>
      <c r="M48" s="5">
        <f>scrimecost*Meta!O45</f>
        <v>964.96499999999992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64560.335891456882</v>
      </c>
      <c r="D49" s="5">
        <f t="shared" si="12"/>
        <v>60300.786668900131</v>
      </c>
      <c r="E49" s="5">
        <f t="shared" si="6"/>
        <v>50800.786668900131</v>
      </c>
      <c r="F49" s="5">
        <f t="shared" si="7"/>
        <v>18518.285514285904</v>
      </c>
      <c r="G49" s="5">
        <f t="shared" si="8"/>
        <v>41782.501154614227</v>
      </c>
      <c r="H49" s="22">
        <f t="shared" si="13"/>
        <v>29697.872557859326</v>
      </c>
      <c r="I49" s="5">
        <f t="shared" si="14"/>
        <v>68896.658799939789</v>
      </c>
      <c r="J49" s="26">
        <f t="shared" si="15"/>
        <v>0.19941361060574653</v>
      </c>
      <c r="L49" s="22">
        <f t="shared" si="16"/>
        <v>98319.85512137723</v>
      </c>
      <c r="M49" s="5">
        <f>scrimecost*Meta!O46</f>
        <v>964.96499999999992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66174.344288743305</v>
      </c>
      <c r="D50" s="5">
        <f t="shared" si="12"/>
        <v>61774.376335622634</v>
      </c>
      <c r="E50" s="5">
        <f t="shared" si="6"/>
        <v>52274.376335622634</v>
      </c>
      <c r="F50" s="5">
        <f t="shared" si="7"/>
        <v>19146.771507143054</v>
      </c>
      <c r="G50" s="5">
        <f t="shared" si="8"/>
        <v>42627.604828479583</v>
      </c>
      <c r="H50" s="22">
        <f t="shared" si="13"/>
        <v>30440.31937180581</v>
      </c>
      <c r="I50" s="5">
        <f t="shared" si="14"/>
        <v>70419.616414938297</v>
      </c>
      <c r="J50" s="26">
        <f t="shared" si="15"/>
        <v>0.20167481331828246</v>
      </c>
      <c r="L50" s="22">
        <f t="shared" si="16"/>
        <v>100777.85149941167</v>
      </c>
      <c r="M50" s="5">
        <f>scrimecost*Meta!O47</f>
        <v>964.96499999999992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67828.702895961876</v>
      </c>
      <c r="D51" s="5">
        <f t="shared" si="12"/>
        <v>63284.805744013196</v>
      </c>
      <c r="E51" s="5">
        <f t="shared" si="6"/>
        <v>53784.805744013196</v>
      </c>
      <c r="F51" s="5">
        <f t="shared" si="7"/>
        <v>19790.969649821629</v>
      </c>
      <c r="G51" s="5">
        <f t="shared" si="8"/>
        <v>43493.836094191567</v>
      </c>
      <c r="H51" s="22">
        <f t="shared" si="13"/>
        <v>31201.327356100952</v>
      </c>
      <c r="I51" s="5">
        <f t="shared" si="14"/>
        <v>71980.647970311737</v>
      </c>
      <c r="J51" s="26">
        <f t="shared" si="15"/>
        <v>0.20388086474514677</v>
      </c>
      <c r="L51" s="22">
        <f t="shared" si="16"/>
        <v>103297.29778689693</v>
      </c>
      <c r="M51" s="5">
        <f>scrimecost*Meta!O48</f>
        <v>509.05399999999997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69524.420468360942</v>
      </c>
      <c r="D52" s="5">
        <f t="shared" si="12"/>
        <v>64832.995887613542</v>
      </c>
      <c r="E52" s="5">
        <f t="shared" si="6"/>
        <v>55332.995887613542</v>
      </c>
      <c r="F52" s="5">
        <f t="shared" si="7"/>
        <v>20451.272746067174</v>
      </c>
      <c r="G52" s="5">
        <f t="shared" si="8"/>
        <v>44381.723141546368</v>
      </c>
      <c r="H52" s="22">
        <f t="shared" si="13"/>
        <v>31981.360540003479</v>
      </c>
      <c r="I52" s="5">
        <f t="shared" si="14"/>
        <v>73580.705314569554</v>
      </c>
      <c r="J52" s="26">
        <f t="shared" si="15"/>
        <v>0.20603311003964853</v>
      </c>
      <c r="L52" s="22">
        <f t="shared" si="16"/>
        <v>105879.7302315694</v>
      </c>
      <c r="M52" s="5">
        <f>scrimecost*Meta!O49</f>
        <v>509.05399999999997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71262.530980069962</v>
      </c>
      <c r="D53" s="5">
        <f t="shared" si="12"/>
        <v>66419.89078480388</v>
      </c>
      <c r="E53" s="5">
        <f t="shared" si="6"/>
        <v>56919.89078480388</v>
      </c>
      <c r="F53" s="5">
        <f t="shared" si="7"/>
        <v>21128.083419718856</v>
      </c>
      <c r="G53" s="5">
        <f t="shared" si="8"/>
        <v>45291.807365085027</v>
      </c>
      <c r="H53" s="22">
        <f t="shared" si="13"/>
        <v>32780.894553503567</v>
      </c>
      <c r="I53" s="5">
        <f t="shared" si="14"/>
        <v>75220.76409243379</v>
      </c>
      <c r="J53" s="26">
        <f t="shared" si="15"/>
        <v>0.20813286154647959</v>
      </c>
      <c r="L53" s="22">
        <f t="shared" si="16"/>
        <v>108526.72348735861</v>
      </c>
      <c r="M53" s="5">
        <f>scrimecost*Meta!O50</f>
        <v>509.05399999999997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73044.094254571697</v>
      </c>
      <c r="D54" s="5">
        <f t="shared" si="12"/>
        <v>68046.458054423958</v>
      </c>
      <c r="E54" s="5">
        <f t="shared" si="6"/>
        <v>58546.458054423958</v>
      </c>
      <c r="F54" s="5">
        <f t="shared" si="7"/>
        <v>21821.814360211818</v>
      </c>
      <c r="G54" s="5">
        <f t="shared" si="8"/>
        <v>46224.643694212136</v>
      </c>
      <c r="H54" s="22">
        <f t="shared" si="13"/>
        <v>33600.41691734115</v>
      </c>
      <c r="I54" s="5">
        <f t="shared" si="14"/>
        <v>76901.824339744606</v>
      </c>
      <c r="J54" s="26">
        <f t="shared" si="15"/>
        <v>0.21018139960192439</v>
      </c>
      <c r="L54" s="22">
        <f t="shared" si="16"/>
        <v>111239.89157454256</v>
      </c>
      <c r="M54" s="5">
        <f>scrimecost*Meta!O51</f>
        <v>509.05399999999997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74870.196610935978</v>
      </c>
      <c r="D55" s="5">
        <f t="shared" si="12"/>
        <v>69713.689505784554</v>
      </c>
      <c r="E55" s="5">
        <f t="shared" si="6"/>
        <v>60213.689505784554</v>
      </c>
      <c r="F55" s="5">
        <f t="shared" si="7"/>
        <v>22532.888574217111</v>
      </c>
      <c r="G55" s="5">
        <f t="shared" si="8"/>
        <v>47180.800931567443</v>
      </c>
      <c r="H55" s="22">
        <f t="shared" si="13"/>
        <v>34440.427340274677</v>
      </c>
      <c r="I55" s="5">
        <f t="shared" si="14"/>
        <v>78624.911093238217</v>
      </c>
      <c r="J55" s="26">
        <f t="shared" si="15"/>
        <v>0.21217997331455352</v>
      </c>
      <c r="L55" s="22">
        <f t="shared" si="16"/>
        <v>114020.88886390613</v>
      </c>
      <c r="M55" s="5">
        <f>scrimecost*Meta!O52</f>
        <v>509.05399999999997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76741.951526209392</v>
      </c>
      <c r="D56" s="5">
        <f t="shared" si="12"/>
        <v>71422.601743429172</v>
      </c>
      <c r="E56" s="5">
        <f t="shared" si="6"/>
        <v>61922.601743429172</v>
      </c>
      <c r="F56" s="5">
        <f t="shared" si="7"/>
        <v>23261.739643572542</v>
      </c>
      <c r="G56" s="5">
        <f t="shared" si="8"/>
        <v>48160.862099856633</v>
      </c>
      <c r="H56" s="22">
        <f t="shared" si="13"/>
        <v>35301.438023781542</v>
      </c>
      <c r="I56" s="5">
        <f t="shared" si="14"/>
        <v>80391.075015569179</v>
      </c>
      <c r="J56" s="26">
        <f t="shared" si="15"/>
        <v>0.21412980132687462</v>
      </c>
      <c r="L56" s="22">
        <f t="shared" si="16"/>
        <v>116871.4110855038</v>
      </c>
      <c r="M56" s="5">
        <f>scrimecost*Meta!O53</f>
        <v>153.83500000000001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153.83500000000001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153.83500000000001</v>
      </c>
      <c r="N58" s="5"/>
    </row>
    <row r="59" spans="1:14" x14ac:dyDescent="0.2">
      <c r="A59" s="5">
        <v>68</v>
      </c>
      <c r="H59" s="21"/>
      <c r="I59" s="5"/>
      <c r="M59" s="5">
        <f>scrimecost*Meta!O56</f>
        <v>153.83500000000001</v>
      </c>
      <c r="N59" s="5"/>
    </row>
    <row r="60" spans="1:14" x14ac:dyDescent="0.2">
      <c r="A60" s="5">
        <v>69</v>
      </c>
      <c r="H60" s="21"/>
      <c r="I60" s="5"/>
      <c r="M60" s="5">
        <f>scrimecost*Meta!O57</f>
        <v>153.83500000000001</v>
      </c>
      <c r="N60" s="5"/>
    </row>
    <row r="61" spans="1:14" x14ac:dyDescent="0.2">
      <c r="A61" s="5">
        <v>70</v>
      </c>
      <c r="H61" s="21"/>
      <c r="I61" s="5"/>
      <c r="M61" s="5">
        <f>scrimecost*Meta!O58</f>
        <v>153.83500000000001</v>
      </c>
      <c r="N61" s="5"/>
    </row>
    <row r="62" spans="1:14" x14ac:dyDescent="0.2">
      <c r="A62" s="5">
        <v>71</v>
      </c>
      <c r="H62" s="21"/>
      <c r="I62" s="5"/>
      <c r="M62" s="5">
        <f>scrimecost*Meta!O59</f>
        <v>153.83500000000001</v>
      </c>
      <c r="N62" s="5"/>
    </row>
    <row r="63" spans="1:14" x14ac:dyDescent="0.2">
      <c r="A63" s="5">
        <v>72</v>
      </c>
      <c r="H63" s="21"/>
      <c r="M63" s="5">
        <f>scrimecost*Meta!O60</f>
        <v>153.83500000000001</v>
      </c>
      <c r="N63" s="5"/>
    </row>
    <row r="64" spans="1:14" x14ac:dyDescent="0.2">
      <c r="A64" s="5">
        <v>73</v>
      </c>
      <c r="H64" s="21"/>
      <c r="M64" s="5">
        <f>scrimecost*Meta!O61</f>
        <v>153.83500000000001</v>
      </c>
      <c r="N64" s="5"/>
    </row>
    <row r="65" spans="1:14" x14ac:dyDescent="0.2">
      <c r="A65" s="5">
        <v>74</v>
      </c>
      <c r="H65" s="21"/>
      <c r="M65" s="5">
        <f>scrimecost*Meta!O62</f>
        <v>153.83500000000001</v>
      </c>
      <c r="N65" s="5"/>
    </row>
    <row r="66" spans="1:14" x14ac:dyDescent="0.2">
      <c r="A66" s="5">
        <v>75</v>
      </c>
      <c r="H66" s="21"/>
      <c r="M66" s="5">
        <f>scrimecost*Meta!O63</f>
        <v>153.83500000000001</v>
      </c>
      <c r="N66" s="5"/>
    </row>
    <row r="67" spans="1:14" x14ac:dyDescent="0.2">
      <c r="A67" s="5">
        <v>76</v>
      </c>
      <c r="H67" s="21"/>
      <c r="M67" s="5">
        <f>scrimecost*Meta!O64</f>
        <v>153.83500000000001</v>
      </c>
      <c r="N67" s="5"/>
    </row>
    <row r="68" spans="1:14" x14ac:dyDescent="0.2">
      <c r="A68" s="5">
        <v>77</v>
      </c>
      <c r="H68" s="21"/>
      <c r="M68" s="5">
        <f>scrimecost*Meta!O65</f>
        <v>153.83500000000001</v>
      </c>
      <c r="N68" s="5"/>
    </row>
    <row r="69" spans="1:14" x14ac:dyDescent="0.2">
      <c r="A69" s="5">
        <v>78</v>
      </c>
      <c r="H69" s="21"/>
      <c r="M69" s="5">
        <f>scrimecost*Meta!O66</f>
        <v>153.83500000000001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46266</v>
      </c>
      <c r="D2" s="7">
        <f>Meta!C3</f>
        <v>21283</v>
      </c>
      <c r="E2" s="1">
        <f>Meta!D3</f>
        <v>8.3000000000000004E-2</v>
      </c>
      <c r="F2" s="1">
        <f>Meta!F3</f>
        <v>0.57599999999999996</v>
      </c>
      <c r="G2" s="1">
        <f>Meta!I3</f>
        <v>1.978852107996969</v>
      </c>
      <c r="H2" s="1">
        <f>Meta!E3</f>
        <v>0.94099999999999995</v>
      </c>
      <c r="I2" s="13"/>
      <c r="J2" s="1">
        <f>Meta!X2</f>
        <v>0.63100000000000001</v>
      </c>
      <c r="K2" s="1">
        <f>Meta!D2</f>
        <v>8.6999999999999994E-2</v>
      </c>
      <c r="L2" s="29"/>
      <c r="N2" s="22">
        <f>Meta!T3</f>
        <v>51911</v>
      </c>
      <c r="O2" s="22">
        <f>Meta!U3</f>
        <v>23879</v>
      </c>
      <c r="P2" s="1">
        <f>Meta!V3</f>
        <v>6.7000000000000004E-2</v>
      </c>
      <c r="Q2" s="1">
        <f>Meta!X3</f>
        <v>0.63900000000000001</v>
      </c>
      <c r="R2" s="22">
        <f>Meta!W3</f>
        <v>2740</v>
      </c>
      <c r="T2" s="12">
        <f>IRR(S5:S69)+1</f>
        <v>1.0395898468989517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2178.2900314364711</v>
      </c>
      <c r="D5" s="5">
        <f>IF(A5&lt;startage,1,0)*(C5*(1-initialunempprob))+IF(A5=startage,1,0)*(C5*(1-unempprob))+IF(A5&gt;startage,1,0)*(C5*(1-unempprob)+unempprob*300*52)</f>
        <v>1988.7787987014981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152.14157810066459</v>
      </c>
      <c r="G5" s="5">
        <f>D5-F5</f>
        <v>1836.6372206008334</v>
      </c>
      <c r="H5" s="22">
        <f>0.1*Grade8!H5</f>
        <v>1002.0173974376123</v>
      </c>
      <c r="I5" s="5">
        <f>G5+IF(A5&lt;startage,1,0)*(H5*(1-initialunempprob))+IF(A5&gt;=startage,1,0)*(H5*(1-unempprob))</f>
        <v>2751.4791044613735</v>
      </c>
      <c r="J5" s="26">
        <f t="shared" ref="J5:J36" si="0">(F5-(IF(A5&gt;startage,1,0)*(unempprob*300*52)))/(IF(A5&lt;startage,1,0)*((C5+H5)*(1-initialunempprob))+IF(A5&gt;=startage,1,0)*((C5+H5)*(1-unempprob)))</f>
        <v>5.2397194652305946E-2</v>
      </c>
      <c r="L5" s="22">
        <f>0.1*Grade8!L5</f>
        <v>3317.3489162641513</v>
      </c>
      <c r="M5" s="5"/>
      <c r="N5" s="5">
        <f>L5-Grade8!L5</f>
        <v>-29856.140246377359</v>
      </c>
      <c r="O5" s="5"/>
      <c r="P5" s="22"/>
      <c r="Q5" s="22">
        <f>0.05*feel*Grade8!G5</f>
        <v>226.72195292956431</v>
      </c>
      <c r="R5" s="22">
        <f>hstuition</f>
        <v>11298</v>
      </c>
      <c r="S5" s="22">
        <f t="shared" ref="S5:S36" si="1">IF(A5&lt;startage,1,0)*(N5-Q5-R5)+IF(A5&gt;=startage,1,0)*completionprob*(N5*spart+O5+P5)</f>
        <v>-41380.862199306925</v>
      </c>
      <c r="T5" s="22">
        <f t="shared" ref="T5:T36" si="2">S5/sreturn^(A5-startage+1)</f>
        <v>-41380.862199306925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23380.221196434588</v>
      </c>
      <c r="D6" s="5">
        <f t="shared" ref="D6:D36" si="5">IF(A6&lt;startage,1,0)*(C6*(1-initialunempprob))+IF(A6=startage,1,0)*(C6*(1-unempprob))+IF(A6&gt;startage,1,0)*(C6*(1-unempprob)+unempprob*300*52)</f>
        <v>21439.66283713052</v>
      </c>
      <c r="E6" s="5">
        <f t="shared" ref="E6:E56" si="6">IF(D6-9500&gt;0,1,0)*(D6-9500)</f>
        <v>11939.66283713052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4200.0499163231143</v>
      </c>
      <c r="G6" s="5">
        <f t="shared" ref="G6:G56" si="8">D6-F6</f>
        <v>17239.612920807405</v>
      </c>
      <c r="H6" s="22">
        <f t="shared" ref="H6:H36" si="9">benefits*B6/expnorm</f>
        <v>10755.225170183663</v>
      </c>
      <c r="I6" s="5">
        <f t="shared" ref="I6:I36" si="10">G6+IF(A6&lt;startage,1,0)*(H6*(1-initialunempprob))+IF(A6&gt;=startage,1,0)*(H6*(1-unempprob))</f>
        <v>27102.154401865824</v>
      </c>
      <c r="J6" s="26">
        <f t="shared" si="0"/>
        <v>0.13417744877099819</v>
      </c>
      <c r="L6" s="22">
        <f t="shared" ref="L6:L36" si="11">(sincome+sbenefits)*(1-sunemp)*B6/expnorm</f>
        <v>35733.883150861679</v>
      </c>
      <c r="M6" s="5">
        <f>scrimecost*Meta!O3</f>
        <v>5085.4400000000005</v>
      </c>
      <c r="N6" s="5">
        <f>L6-Grade8!L6</f>
        <v>1731.056759154133</v>
      </c>
      <c r="O6" s="5">
        <f>Grade8!M6-M6</f>
        <v>105.79199999999946</v>
      </c>
      <c r="P6" s="22">
        <f t="shared" ref="P6:P37" si="12">(spart-initialspart)*(L6*J6+nptrans)</f>
        <v>90.789450206908711</v>
      </c>
      <c r="S6" s="22">
        <f t="shared" si="1"/>
        <v>1225.8658428673216</v>
      </c>
      <c r="T6" s="22">
        <f t="shared" si="2"/>
        <v>1179.1822000994166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23964.726726345449</v>
      </c>
      <c r="D7" s="5">
        <f t="shared" si="5"/>
        <v>23270.454408058777</v>
      </c>
      <c r="E7" s="5">
        <f t="shared" si="6"/>
        <v>13770.454408058777</v>
      </c>
      <c r="F7" s="5">
        <f t="shared" si="7"/>
        <v>4797.8033642311902</v>
      </c>
      <c r="G7" s="5">
        <f t="shared" si="8"/>
        <v>18472.651043827587</v>
      </c>
      <c r="H7" s="22">
        <f t="shared" si="9"/>
        <v>11024.105799438252</v>
      </c>
      <c r="I7" s="5">
        <f t="shared" si="10"/>
        <v>28581.756061912463</v>
      </c>
      <c r="J7" s="26">
        <f t="shared" si="0"/>
        <v>0.10917966744599726</v>
      </c>
      <c r="L7" s="22">
        <f t="shared" si="11"/>
        <v>36627.23022963322</v>
      </c>
      <c r="M7" s="5">
        <f>scrimecost*Meta!O4</f>
        <v>6433.5199999999995</v>
      </c>
      <c r="N7" s="5">
        <f>L7-Grade8!L7</f>
        <v>1774.3331781329762</v>
      </c>
      <c r="O7" s="5">
        <f>Grade8!M7-M7</f>
        <v>133.83600000000024</v>
      </c>
      <c r="P7" s="22">
        <f t="shared" si="12"/>
        <v>84.423590527514733</v>
      </c>
      <c r="S7" s="22">
        <f t="shared" si="1"/>
        <v>1272.287040364572</v>
      </c>
      <c r="T7" s="22">
        <f t="shared" si="2"/>
        <v>1177.229251404382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24563.844894504087</v>
      </c>
      <c r="D8" s="5">
        <f t="shared" si="5"/>
        <v>23819.845768260249</v>
      </c>
      <c r="E8" s="5">
        <f t="shared" si="6"/>
        <v>14319.845768260249</v>
      </c>
      <c r="F8" s="5">
        <f t="shared" si="7"/>
        <v>4977.1796433369709</v>
      </c>
      <c r="G8" s="5">
        <f t="shared" si="8"/>
        <v>18842.666124923278</v>
      </c>
      <c r="H8" s="22">
        <f t="shared" si="9"/>
        <v>11299.70844442421</v>
      </c>
      <c r="I8" s="5">
        <f t="shared" si="10"/>
        <v>29204.498768460282</v>
      </c>
      <c r="J8" s="26">
        <f t="shared" si="0"/>
        <v>0.11197109063461676</v>
      </c>
      <c r="L8" s="22">
        <f t="shared" si="11"/>
        <v>37542.910985374045</v>
      </c>
      <c r="M8" s="5">
        <f>scrimecost*Meta!O5</f>
        <v>7430.88</v>
      </c>
      <c r="N8" s="5">
        <f>L8-Grade8!L8</f>
        <v>1818.6915075862998</v>
      </c>
      <c r="O8" s="5">
        <f>Grade8!M8-M8</f>
        <v>154.58400000000074</v>
      </c>
      <c r="P8" s="22">
        <f t="shared" si="12"/>
        <v>86.061765509045415</v>
      </c>
      <c r="S8" s="22">
        <f t="shared" si="1"/>
        <v>1320.0250501641469</v>
      </c>
      <c r="T8" s="22">
        <f t="shared" si="2"/>
        <v>1174.8869634662087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25177.941016866687</v>
      </c>
      <c r="D9" s="5">
        <f t="shared" si="5"/>
        <v>24382.971912466754</v>
      </c>
      <c r="E9" s="5">
        <f t="shared" si="6"/>
        <v>14882.971912466754</v>
      </c>
      <c r="F9" s="5">
        <f t="shared" si="7"/>
        <v>5161.0403294203952</v>
      </c>
      <c r="G9" s="5">
        <f t="shared" si="8"/>
        <v>19221.93158304636</v>
      </c>
      <c r="H9" s="22">
        <f t="shared" si="9"/>
        <v>11582.201155534814</v>
      </c>
      <c r="I9" s="5">
        <f t="shared" si="10"/>
        <v>29842.810042671787</v>
      </c>
      <c r="J9" s="26">
        <f t="shared" si="0"/>
        <v>0.11469443033083088</v>
      </c>
      <c r="L9" s="22">
        <f t="shared" si="11"/>
        <v>38481.483760008399</v>
      </c>
      <c r="M9" s="5">
        <f>scrimecost*Meta!O6</f>
        <v>9031.0399999999991</v>
      </c>
      <c r="N9" s="5">
        <f>L9-Grade8!L9</f>
        <v>1864.1587952759655</v>
      </c>
      <c r="O9" s="5">
        <f>Grade8!M9-M9</f>
        <v>187.87200000000121</v>
      </c>
      <c r="P9" s="22">
        <f t="shared" si="12"/>
        <v>87.740894865114342</v>
      </c>
      <c r="S9" s="22">
        <f t="shared" si="1"/>
        <v>1380.2685535087164</v>
      </c>
      <c r="T9" s="22">
        <f t="shared" si="2"/>
        <v>1181.7224230044856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25807.389542288354</v>
      </c>
      <c r="D10" s="5">
        <f t="shared" si="5"/>
        <v>24960.17621027842</v>
      </c>
      <c r="E10" s="5">
        <f t="shared" si="6"/>
        <v>15460.17621027842</v>
      </c>
      <c r="F10" s="5">
        <f t="shared" si="7"/>
        <v>5349.4975326559043</v>
      </c>
      <c r="G10" s="5">
        <f t="shared" si="8"/>
        <v>19610.678677622516</v>
      </c>
      <c r="H10" s="22">
        <f t="shared" si="9"/>
        <v>11871.756184423182</v>
      </c>
      <c r="I10" s="5">
        <f t="shared" si="10"/>
        <v>30497.079098738577</v>
      </c>
      <c r="J10" s="26">
        <f t="shared" si="0"/>
        <v>0.11735134710762515</v>
      </c>
      <c r="L10" s="22">
        <f t="shared" si="11"/>
        <v>39443.520854008602</v>
      </c>
      <c r="M10" s="5">
        <f>scrimecost*Meta!O7</f>
        <v>9653.02</v>
      </c>
      <c r="N10" s="5">
        <f>L10-Grade8!L10</f>
        <v>1910.7627651578659</v>
      </c>
      <c r="O10" s="5">
        <f>Grade8!M10-M10</f>
        <v>200.81099999999969</v>
      </c>
      <c r="P10" s="22">
        <f t="shared" si="12"/>
        <v>89.462002455084999</v>
      </c>
      <c r="S10" s="22">
        <f t="shared" si="1"/>
        <v>1422.0866352368944</v>
      </c>
      <c r="T10" s="22">
        <f t="shared" si="2"/>
        <v>1171.1591296986394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26452.574280845558</v>
      </c>
      <c r="D11" s="5">
        <f t="shared" si="5"/>
        <v>25551.810615535378</v>
      </c>
      <c r="E11" s="5">
        <f t="shared" si="6"/>
        <v>16051.810615535378</v>
      </c>
      <c r="F11" s="5">
        <f t="shared" si="7"/>
        <v>5542.6661659723013</v>
      </c>
      <c r="G11" s="5">
        <f t="shared" si="8"/>
        <v>20009.144449563079</v>
      </c>
      <c r="H11" s="22">
        <f t="shared" si="9"/>
        <v>12168.550089033763</v>
      </c>
      <c r="I11" s="5">
        <f t="shared" si="10"/>
        <v>31167.704881207039</v>
      </c>
      <c r="J11" s="26">
        <f t="shared" si="0"/>
        <v>0.1199434610362049</v>
      </c>
      <c r="L11" s="22">
        <f t="shared" si="11"/>
        <v>40429.608875358819</v>
      </c>
      <c r="M11" s="5">
        <f>scrimecost*Meta!O8</f>
        <v>9244.76</v>
      </c>
      <c r="N11" s="5">
        <f>L11-Grade8!L11</f>
        <v>1958.5318342868122</v>
      </c>
      <c r="O11" s="5">
        <f>Grade8!M11-M11</f>
        <v>192.3179999999993</v>
      </c>
      <c r="P11" s="22">
        <f t="shared" si="12"/>
        <v>91.226137734804908</v>
      </c>
      <c r="S11" s="22">
        <f t="shared" si="1"/>
        <v>1444.4782670332766</v>
      </c>
      <c r="T11" s="22">
        <f t="shared" si="2"/>
        <v>1144.2972020111047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27113.888637866698</v>
      </c>
      <c r="D12" s="5">
        <f t="shared" si="5"/>
        <v>26158.235880923763</v>
      </c>
      <c r="E12" s="5">
        <f t="shared" si="6"/>
        <v>16658.235880923763</v>
      </c>
      <c r="F12" s="5">
        <f t="shared" si="7"/>
        <v>5740.6640151216088</v>
      </c>
      <c r="G12" s="5">
        <f t="shared" si="8"/>
        <v>20417.571865802154</v>
      </c>
      <c r="H12" s="22">
        <f t="shared" si="9"/>
        <v>12472.763841259604</v>
      </c>
      <c r="I12" s="5">
        <f t="shared" si="10"/>
        <v>31855.096308237211</v>
      </c>
      <c r="J12" s="26">
        <f t="shared" si="0"/>
        <v>0.1224723526738437</v>
      </c>
      <c r="L12" s="22">
        <f t="shared" si="11"/>
        <v>41440.349097242783</v>
      </c>
      <c r="M12" s="5">
        <f>scrimecost*Meta!O9</f>
        <v>8395.36</v>
      </c>
      <c r="N12" s="5">
        <f>L12-Grade8!L12</f>
        <v>2007.4951301439723</v>
      </c>
      <c r="O12" s="5">
        <f>Grade8!M12-M12</f>
        <v>174.64799999999923</v>
      </c>
      <c r="P12" s="22">
        <f t="shared" si="12"/>
        <v>93.034376396517828</v>
      </c>
      <c r="S12" s="22">
        <f t="shared" si="1"/>
        <v>1458.9939304495631</v>
      </c>
      <c r="T12" s="22">
        <f t="shared" si="2"/>
        <v>1111.7810820286245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27791.735853813363</v>
      </c>
      <c r="D13" s="5">
        <f t="shared" si="5"/>
        <v>26779.821777946854</v>
      </c>
      <c r="E13" s="5">
        <f t="shared" si="6"/>
        <v>17279.821777946854</v>
      </c>
      <c r="F13" s="5">
        <f t="shared" si="7"/>
        <v>5943.6118104996476</v>
      </c>
      <c r="G13" s="5">
        <f t="shared" si="8"/>
        <v>20836.209967447205</v>
      </c>
      <c r="H13" s="22">
        <f t="shared" si="9"/>
        <v>12784.582937291096</v>
      </c>
      <c r="I13" s="5">
        <f t="shared" si="10"/>
        <v>32559.672520943139</v>
      </c>
      <c r="J13" s="26">
        <f t="shared" si="0"/>
        <v>0.1249395640276376</v>
      </c>
      <c r="L13" s="22">
        <f t="shared" si="11"/>
        <v>42476.357824673862</v>
      </c>
      <c r="M13" s="5">
        <f>scrimecost*Meta!O10</f>
        <v>7693.9199999999992</v>
      </c>
      <c r="N13" s="5">
        <f>L13-Grade8!L13</f>
        <v>2057.6825083975928</v>
      </c>
      <c r="O13" s="5">
        <f>Grade8!M13-M13</f>
        <v>160.05600000000049</v>
      </c>
      <c r="P13" s="22">
        <f t="shared" si="12"/>
        <v>94.887821024773572</v>
      </c>
      <c r="S13" s="22">
        <f t="shared" si="1"/>
        <v>1477.1845702012765</v>
      </c>
      <c r="T13" s="22">
        <f t="shared" si="2"/>
        <v>1082.7757680844393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28486.529250158696</v>
      </c>
      <c r="D14" s="5">
        <f t="shared" si="5"/>
        <v>27416.947322395525</v>
      </c>
      <c r="E14" s="5">
        <f t="shared" si="6"/>
        <v>17916.947322395525</v>
      </c>
      <c r="F14" s="5">
        <f t="shared" si="7"/>
        <v>6151.6333007621388</v>
      </c>
      <c r="G14" s="5">
        <f t="shared" si="8"/>
        <v>21265.314021633385</v>
      </c>
      <c r="H14" s="22">
        <f t="shared" si="9"/>
        <v>13104.197510723372</v>
      </c>
      <c r="I14" s="5">
        <f t="shared" si="10"/>
        <v>33281.863138966713</v>
      </c>
      <c r="J14" s="26">
        <f t="shared" si="0"/>
        <v>0.12734659949475366</v>
      </c>
      <c r="L14" s="22">
        <f t="shared" si="11"/>
        <v>43538.266770290698</v>
      </c>
      <c r="M14" s="5">
        <f>scrimecost*Meta!O11</f>
        <v>7189.76</v>
      </c>
      <c r="N14" s="5">
        <f>L14-Grade8!L14</f>
        <v>2109.1245711075244</v>
      </c>
      <c r="O14" s="5">
        <f>Grade8!M14-M14</f>
        <v>149.56800000000021</v>
      </c>
      <c r="P14" s="22">
        <f t="shared" si="12"/>
        <v>96.787601768735712</v>
      </c>
      <c r="S14" s="22">
        <f t="shared" si="1"/>
        <v>1500.0351167467636</v>
      </c>
      <c r="T14" s="22">
        <f t="shared" si="2"/>
        <v>1057.6528944653187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29198.692481412658</v>
      </c>
      <c r="D15" s="5">
        <f t="shared" si="5"/>
        <v>28070.001005455408</v>
      </c>
      <c r="E15" s="5">
        <f t="shared" si="6"/>
        <v>18570.001005455408</v>
      </c>
      <c r="F15" s="5">
        <f t="shared" si="7"/>
        <v>6364.8553282811899</v>
      </c>
      <c r="G15" s="5">
        <f t="shared" si="8"/>
        <v>21705.145677174216</v>
      </c>
      <c r="H15" s="22">
        <f t="shared" si="9"/>
        <v>13431.802448491455</v>
      </c>
      <c r="I15" s="5">
        <f t="shared" si="10"/>
        <v>34022.108522440882</v>
      </c>
      <c r="J15" s="26">
        <f t="shared" si="0"/>
        <v>0.12969492677974492</v>
      </c>
      <c r="L15" s="22">
        <f t="shared" si="11"/>
        <v>44626.723439547954</v>
      </c>
      <c r="M15" s="5">
        <f>scrimecost*Meta!O12</f>
        <v>6869.18</v>
      </c>
      <c r="N15" s="5">
        <f>L15-Grade8!L15</f>
        <v>2161.8526853851945</v>
      </c>
      <c r="O15" s="5">
        <f>Grade8!M15-M15</f>
        <v>142.89900000000034</v>
      </c>
      <c r="P15" s="22">
        <f t="shared" si="12"/>
        <v>98.734877031296875</v>
      </c>
      <c r="S15" s="22">
        <f t="shared" si="1"/>
        <v>1527.2973361558827</v>
      </c>
      <c r="T15" s="22">
        <f t="shared" si="2"/>
        <v>1035.8653378304807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29928.659793447976</v>
      </c>
      <c r="D16" s="5">
        <f t="shared" si="5"/>
        <v>28739.381030591794</v>
      </c>
      <c r="E16" s="5">
        <f t="shared" si="6"/>
        <v>19239.381030591794</v>
      </c>
      <c r="F16" s="5">
        <f t="shared" si="7"/>
        <v>6583.4079064882208</v>
      </c>
      <c r="G16" s="5">
        <f t="shared" si="8"/>
        <v>22155.973124103573</v>
      </c>
      <c r="H16" s="22">
        <f t="shared" si="9"/>
        <v>13767.597509703741</v>
      </c>
      <c r="I16" s="5">
        <f t="shared" si="10"/>
        <v>34780.860040501902</v>
      </c>
      <c r="J16" s="26">
        <f t="shared" si="0"/>
        <v>0.1319859777894925</v>
      </c>
      <c r="L16" s="22">
        <f t="shared" si="11"/>
        <v>45742.391525536659</v>
      </c>
      <c r="M16" s="5">
        <f>scrimecost*Meta!O13</f>
        <v>5767.7</v>
      </c>
      <c r="N16" s="5">
        <f>L16-Grade8!L16</f>
        <v>2215.8990025198364</v>
      </c>
      <c r="O16" s="5">
        <f>Grade8!M16-M16</f>
        <v>119.98500000000058</v>
      </c>
      <c r="P16" s="22">
        <f t="shared" si="12"/>
        <v>100.7308341754221</v>
      </c>
      <c r="S16" s="22">
        <f t="shared" si="1"/>
        <v>1540.1114542752478</v>
      </c>
      <c r="T16" s="22">
        <f t="shared" si="2"/>
        <v>1004.7773307180986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30676.876288284177</v>
      </c>
      <c r="D17" s="5">
        <f t="shared" si="5"/>
        <v>29425.495556356589</v>
      </c>
      <c r="E17" s="5">
        <f t="shared" si="6"/>
        <v>19925.495556356589</v>
      </c>
      <c r="F17" s="5">
        <f t="shared" si="7"/>
        <v>6807.4242991504261</v>
      </c>
      <c r="G17" s="5">
        <f t="shared" si="8"/>
        <v>22618.071257206164</v>
      </c>
      <c r="H17" s="22">
        <f t="shared" si="9"/>
        <v>14111.787447446333</v>
      </c>
      <c r="I17" s="5">
        <f t="shared" si="10"/>
        <v>35558.580346514456</v>
      </c>
      <c r="J17" s="26">
        <f t="shared" si="0"/>
        <v>0.13422114950631941</v>
      </c>
      <c r="L17" s="22">
        <f t="shared" si="11"/>
        <v>46885.951313675076</v>
      </c>
      <c r="M17" s="5">
        <f>scrimecost*Meta!O14</f>
        <v>5767.7</v>
      </c>
      <c r="N17" s="5">
        <f>L17-Grade8!L17</f>
        <v>2271.2964775828368</v>
      </c>
      <c r="O17" s="5">
        <f>Grade8!M17-M17</f>
        <v>119.98500000000058</v>
      </c>
      <c r="P17" s="22">
        <f t="shared" si="12"/>
        <v>102.77669024815046</v>
      </c>
      <c r="S17" s="22">
        <f t="shared" si="1"/>
        <v>1575.3470511975922</v>
      </c>
      <c r="T17" s="22">
        <f t="shared" si="2"/>
        <v>988.62569154809967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31443.798195491276</v>
      </c>
      <c r="D18" s="5">
        <f t="shared" si="5"/>
        <v>30128.762945265502</v>
      </c>
      <c r="E18" s="5">
        <f t="shared" si="6"/>
        <v>20628.762945265502</v>
      </c>
      <c r="F18" s="5">
        <f t="shared" si="7"/>
        <v>7037.0411016291864</v>
      </c>
      <c r="G18" s="5">
        <f t="shared" si="8"/>
        <v>23091.721843636315</v>
      </c>
      <c r="H18" s="22">
        <f t="shared" si="9"/>
        <v>14464.582133632492</v>
      </c>
      <c r="I18" s="5">
        <f t="shared" si="10"/>
        <v>36355.743660177308</v>
      </c>
      <c r="J18" s="26">
        <f t="shared" si="0"/>
        <v>0.13640180483980907</v>
      </c>
      <c r="L18" s="22">
        <f t="shared" si="11"/>
        <v>48058.100096516951</v>
      </c>
      <c r="M18" s="5">
        <f>scrimecost*Meta!O15</f>
        <v>5767.7</v>
      </c>
      <c r="N18" s="5">
        <f>L18-Grade8!L18</f>
        <v>2328.0788895224032</v>
      </c>
      <c r="O18" s="5">
        <f>Grade8!M18-M18</f>
        <v>119.98500000000058</v>
      </c>
      <c r="P18" s="22">
        <f t="shared" si="12"/>
        <v>104.87369272269702</v>
      </c>
      <c r="S18" s="22">
        <f t="shared" si="1"/>
        <v>1611.46353804299</v>
      </c>
      <c r="T18" s="22">
        <f t="shared" si="2"/>
        <v>972.77881040626983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32229.893150378557</v>
      </c>
      <c r="D19" s="5">
        <f t="shared" si="5"/>
        <v>30849.612018897136</v>
      </c>
      <c r="E19" s="5">
        <f t="shared" si="6"/>
        <v>21349.612018897136</v>
      </c>
      <c r="F19" s="5">
        <f t="shared" si="7"/>
        <v>7272.3983241699152</v>
      </c>
      <c r="G19" s="5">
        <f t="shared" si="8"/>
        <v>23577.213694727223</v>
      </c>
      <c r="H19" s="22">
        <f t="shared" si="9"/>
        <v>14826.196686973302</v>
      </c>
      <c r="I19" s="5">
        <f t="shared" si="10"/>
        <v>37172.836056681743</v>
      </c>
      <c r="J19" s="26">
        <f t="shared" si="0"/>
        <v>0.13852927345784777</v>
      </c>
      <c r="L19" s="22">
        <f t="shared" si="11"/>
        <v>49259.552598929869</v>
      </c>
      <c r="M19" s="5">
        <f>scrimecost*Meta!O16</f>
        <v>5767.7</v>
      </c>
      <c r="N19" s="5">
        <f>L19-Grade8!L19</f>
        <v>2386.2808617604678</v>
      </c>
      <c r="O19" s="5">
        <f>Grade8!M19-M19</f>
        <v>119.98500000000058</v>
      </c>
      <c r="P19" s="22">
        <f t="shared" si="12"/>
        <v>107.02312025910723</v>
      </c>
      <c r="S19" s="22">
        <f t="shared" si="1"/>
        <v>1648.4829370595278</v>
      </c>
      <c r="T19" s="22">
        <f t="shared" si="2"/>
        <v>957.22943670882535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33035.640479138019</v>
      </c>
      <c r="D20" s="5">
        <f t="shared" si="5"/>
        <v>31588.482319369563</v>
      </c>
      <c r="E20" s="5">
        <f t="shared" si="6"/>
        <v>22088.482319369563</v>
      </c>
      <c r="F20" s="5">
        <f t="shared" si="7"/>
        <v>7513.6394772741623</v>
      </c>
      <c r="G20" s="5">
        <f t="shared" si="8"/>
        <v>24074.842842095401</v>
      </c>
      <c r="H20" s="22">
        <f t="shared" si="9"/>
        <v>15196.851604147634</v>
      </c>
      <c r="I20" s="5">
        <f t="shared" si="10"/>
        <v>38010.355763098778</v>
      </c>
      <c r="J20" s="26">
        <f t="shared" si="0"/>
        <v>0.14060485259739772</v>
      </c>
      <c r="L20" s="22">
        <f t="shared" si="11"/>
        <v>50491.041413903113</v>
      </c>
      <c r="M20" s="5">
        <f>scrimecost*Meta!O17</f>
        <v>5767.7</v>
      </c>
      <c r="N20" s="5">
        <f>L20-Grade8!L20</f>
        <v>2445.9378833044684</v>
      </c>
      <c r="O20" s="5">
        <f>Grade8!M20-M20</f>
        <v>119.98500000000058</v>
      </c>
      <c r="P20" s="22">
        <f t="shared" si="12"/>
        <v>109.2262834839277</v>
      </c>
      <c r="S20" s="22">
        <f t="shared" si="1"/>
        <v>1686.4278210514701</v>
      </c>
      <c r="T20" s="22">
        <f t="shared" si="2"/>
        <v>941.97053486717903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33861.531491116468</v>
      </c>
      <c r="D21" s="5">
        <f t="shared" si="5"/>
        <v>32345.824377353802</v>
      </c>
      <c r="E21" s="5">
        <f t="shared" si="6"/>
        <v>22845.824377353802</v>
      </c>
      <c r="F21" s="5">
        <f t="shared" si="7"/>
        <v>7760.9116592060163</v>
      </c>
      <c r="G21" s="5">
        <f t="shared" si="8"/>
        <v>24584.912718147785</v>
      </c>
      <c r="H21" s="22">
        <f t="shared" si="9"/>
        <v>15576.772894251328</v>
      </c>
      <c r="I21" s="5">
        <f t="shared" si="10"/>
        <v>38868.813462176251</v>
      </c>
      <c r="J21" s="26">
        <f t="shared" si="0"/>
        <v>0.1426298078554952</v>
      </c>
      <c r="L21" s="22">
        <f t="shared" si="11"/>
        <v>51753.317449250695</v>
      </c>
      <c r="M21" s="5">
        <f>scrimecost*Meta!O18</f>
        <v>4649.78</v>
      </c>
      <c r="N21" s="5">
        <f>L21-Grade8!L21</f>
        <v>2507.0863303870938</v>
      </c>
      <c r="O21" s="5">
        <f>Grade8!M21-M21</f>
        <v>96.729000000000269</v>
      </c>
      <c r="P21" s="22">
        <f t="shared" si="12"/>
        <v>111.48452578936869</v>
      </c>
      <c r="S21" s="22">
        <f t="shared" si="1"/>
        <v>1703.4374311432252</v>
      </c>
      <c r="T21" s="22">
        <f t="shared" si="2"/>
        <v>915.23731169449684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34708.069778394383</v>
      </c>
      <c r="D22" s="5">
        <f t="shared" si="5"/>
        <v>33122.099986787653</v>
      </c>
      <c r="E22" s="5">
        <f t="shared" si="6"/>
        <v>23622.099986787653</v>
      </c>
      <c r="F22" s="5">
        <f t="shared" si="7"/>
        <v>8014.3656456861681</v>
      </c>
      <c r="G22" s="5">
        <f t="shared" si="8"/>
        <v>25107.734341101484</v>
      </c>
      <c r="H22" s="22">
        <f t="shared" si="9"/>
        <v>15966.192216607607</v>
      </c>
      <c r="I22" s="5">
        <f t="shared" si="10"/>
        <v>39748.732603730663</v>
      </c>
      <c r="J22" s="26">
        <f t="shared" si="0"/>
        <v>0.14460537396095624</v>
      </c>
      <c r="L22" s="22">
        <f t="shared" si="11"/>
        <v>53047.150385481953</v>
      </c>
      <c r="M22" s="5">
        <f>scrimecost*Meta!O19</f>
        <v>4649.78</v>
      </c>
      <c r="N22" s="5">
        <f>L22-Grade8!L22</f>
        <v>2569.763488646764</v>
      </c>
      <c r="O22" s="5">
        <f>Grade8!M22-M22</f>
        <v>96.729000000000269</v>
      </c>
      <c r="P22" s="22">
        <f t="shared" si="12"/>
        <v>113.79922415244572</v>
      </c>
      <c r="S22" s="22">
        <f t="shared" si="1"/>
        <v>1743.3032748872622</v>
      </c>
      <c r="T22" s="22">
        <f t="shared" si="2"/>
        <v>900.98683933910024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35575.771522854237</v>
      </c>
      <c r="D23" s="5">
        <f t="shared" si="5"/>
        <v>33917.782486457334</v>
      </c>
      <c r="E23" s="5">
        <f t="shared" si="6"/>
        <v>24417.782486457334</v>
      </c>
      <c r="F23" s="5">
        <f t="shared" si="7"/>
        <v>8274.1559818283204</v>
      </c>
      <c r="G23" s="5">
        <f t="shared" si="8"/>
        <v>25643.626504629014</v>
      </c>
      <c r="H23" s="22">
        <f t="shared" si="9"/>
        <v>16365.347022022797</v>
      </c>
      <c r="I23" s="5">
        <f t="shared" si="10"/>
        <v>40650.649723823917</v>
      </c>
      <c r="J23" s="26">
        <f t="shared" si="0"/>
        <v>0.14653275552725961</v>
      </c>
      <c r="L23" s="22">
        <f t="shared" si="11"/>
        <v>54373.329145119002</v>
      </c>
      <c r="M23" s="5">
        <f>scrimecost*Meta!O20</f>
        <v>4649.78</v>
      </c>
      <c r="N23" s="5">
        <f>L23-Grade8!L23</f>
        <v>2634.0075758629318</v>
      </c>
      <c r="O23" s="5">
        <f>Grade8!M23-M23</f>
        <v>96.729000000000269</v>
      </c>
      <c r="P23" s="22">
        <f t="shared" si="12"/>
        <v>116.17178997459965</v>
      </c>
      <c r="S23" s="22">
        <f t="shared" si="1"/>
        <v>1784.1657647249037</v>
      </c>
      <c r="T23" s="22">
        <f t="shared" si="2"/>
        <v>886.98989805667031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36465.165810925595</v>
      </c>
      <c r="D24" s="5">
        <f t="shared" si="5"/>
        <v>34733.357048618775</v>
      </c>
      <c r="E24" s="5">
        <f t="shared" si="6"/>
        <v>25233.357048618775</v>
      </c>
      <c r="F24" s="5">
        <f t="shared" si="7"/>
        <v>8540.4410763740307</v>
      </c>
      <c r="G24" s="5">
        <f t="shared" si="8"/>
        <v>26192.915972244744</v>
      </c>
      <c r="H24" s="22">
        <f t="shared" si="9"/>
        <v>16774.480697573366</v>
      </c>
      <c r="I24" s="5">
        <f t="shared" si="10"/>
        <v>41575.114771919521</v>
      </c>
      <c r="J24" s="26">
        <f t="shared" si="0"/>
        <v>0.14841312778706786</v>
      </c>
      <c r="L24" s="22">
        <f t="shared" si="11"/>
        <v>55732.662373746978</v>
      </c>
      <c r="M24" s="5">
        <f>scrimecost*Meta!O21</f>
        <v>4649.78</v>
      </c>
      <c r="N24" s="5">
        <f>L24-Grade8!L24</f>
        <v>2699.8577652594977</v>
      </c>
      <c r="O24" s="5">
        <f>Grade8!M24-M24</f>
        <v>96.729000000000269</v>
      </c>
      <c r="P24" s="22">
        <f t="shared" si="12"/>
        <v>118.60366994230746</v>
      </c>
      <c r="S24" s="22">
        <f t="shared" si="1"/>
        <v>1826.0498168084823</v>
      </c>
      <c r="T24" s="22">
        <f t="shared" si="2"/>
        <v>873.24089094196916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37376.794956198733</v>
      </c>
      <c r="D25" s="5">
        <f t="shared" si="5"/>
        <v>35569.320974834241</v>
      </c>
      <c r="E25" s="5">
        <f t="shared" si="6"/>
        <v>26069.320974834241</v>
      </c>
      <c r="F25" s="5">
        <f t="shared" si="7"/>
        <v>8813.3832982833792</v>
      </c>
      <c r="G25" s="5">
        <f t="shared" si="8"/>
        <v>26755.937676550864</v>
      </c>
      <c r="H25" s="22">
        <f t="shared" si="9"/>
        <v>17193.842715012703</v>
      </c>
      <c r="I25" s="5">
        <f t="shared" si="10"/>
        <v>42522.691446217512</v>
      </c>
      <c r="J25" s="26">
        <f t="shared" si="0"/>
        <v>0.15024763730883189</v>
      </c>
      <c r="L25" s="22">
        <f t="shared" si="11"/>
        <v>57125.97893309065</v>
      </c>
      <c r="M25" s="5">
        <f>scrimecost*Meta!O22</f>
        <v>4649.78</v>
      </c>
      <c r="N25" s="5">
        <f>L25-Grade8!L25</f>
        <v>2767.354209391</v>
      </c>
      <c r="O25" s="5">
        <f>Grade8!M25-M25</f>
        <v>96.729000000000269</v>
      </c>
      <c r="P25" s="22">
        <f t="shared" si="12"/>
        <v>121.09634690920791</v>
      </c>
      <c r="S25" s="22">
        <f t="shared" si="1"/>
        <v>1868.9809701941638</v>
      </c>
      <c r="T25" s="22">
        <f t="shared" si="2"/>
        <v>859.73437727964824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38311.214830103701</v>
      </c>
      <c r="D26" s="5">
        <f t="shared" si="5"/>
        <v>36426.183999205095</v>
      </c>
      <c r="E26" s="5">
        <f t="shared" si="6"/>
        <v>26926.183999205095</v>
      </c>
      <c r="F26" s="5">
        <f t="shared" si="7"/>
        <v>9093.1490757404645</v>
      </c>
      <c r="G26" s="5">
        <f t="shared" si="8"/>
        <v>27333.034923464631</v>
      </c>
      <c r="H26" s="22">
        <f t="shared" si="9"/>
        <v>17623.688782888017</v>
      </c>
      <c r="I26" s="5">
        <f t="shared" si="10"/>
        <v>43493.957537372946</v>
      </c>
      <c r="J26" s="26">
        <f t="shared" si="0"/>
        <v>0.15203740269591884</v>
      </c>
      <c r="L26" s="22">
        <f t="shared" si="11"/>
        <v>58554.128406417905</v>
      </c>
      <c r="M26" s="5">
        <f>scrimecost*Meta!O23</f>
        <v>3608.58</v>
      </c>
      <c r="N26" s="5">
        <f>L26-Grade8!L26</f>
        <v>2836.5380646257618</v>
      </c>
      <c r="O26" s="5">
        <f>Grade8!M26-M26</f>
        <v>75.06899999999996</v>
      </c>
      <c r="P26" s="22">
        <f t="shared" si="12"/>
        <v>123.65134080028091</v>
      </c>
      <c r="S26" s="22">
        <f t="shared" si="1"/>
        <v>1892.60334241447</v>
      </c>
      <c r="T26" s="22">
        <f t="shared" si="2"/>
        <v>837.44633585165957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39268.995200856283</v>
      </c>
      <c r="D27" s="5">
        <f t="shared" si="5"/>
        <v>37304.468599185217</v>
      </c>
      <c r="E27" s="5">
        <f t="shared" si="6"/>
        <v>27804.468599185217</v>
      </c>
      <c r="F27" s="5">
        <f t="shared" si="7"/>
        <v>9379.9089976339728</v>
      </c>
      <c r="G27" s="5">
        <f t="shared" si="8"/>
        <v>27924.559601551242</v>
      </c>
      <c r="H27" s="22">
        <f t="shared" si="9"/>
        <v>18064.281002460215</v>
      </c>
      <c r="I27" s="5">
        <f t="shared" si="10"/>
        <v>44489.505280807265</v>
      </c>
      <c r="J27" s="26">
        <f t="shared" si="0"/>
        <v>0.15378351526868655</v>
      </c>
      <c r="L27" s="22">
        <f t="shared" si="11"/>
        <v>60017.981616578349</v>
      </c>
      <c r="M27" s="5">
        <f>scrimecost*Meta!O24</f>
        <v>3608.58</v>
      </c>
      <c r="N27" s="5">
        <f>L27-Grade8!L27</f>
        <v>2907.45151624141</v>
      </c>
      <c r="O27" s="5">
        <f>Grade8!M27-M27</f>
        <v>75.06899999999996</v>
      </c>
      <c r="P27" s="22">
        <f t="shared" si="12"/>
        <v>126.27020953863071</v>
      </c>
      <c r="S27" s="22">
        <f t="shared" si="1"/>
        <v>1937.7078854402951</v>
      </c>
      <c r="T27" s="22">
        <f t="shared" si="2"/>
        <v>824.75253909982678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40250.720080877691</v>
      </c>
      <c r="D28" s="5">
        <f t="shared" si="5"/>
        <v>38204.710314164848</v>
      </c>
      <c r="E28" s="5">
        <f t="shared" si="6"/>
        <v>28704.710314164848</v>
      </c>
      <c r="F28" s="5">
        <f t="shared" si="7"/>
        <v>9673.8379175748232</v>
      </c>
      <c r="G28" s="5">
        <f t="shared" si="8"/>
        <v>28530.872396590024</v>
      </c>
      <c r="H28" s="22">
        <f t="shared" si="9"/>
        <v>18515.88802752172</v>
      </c>
      <c r="I28" s="5">
        <f t="shared" si="10"/>
        <v>45509.941717827445</v>
      </c>
      <c r="J28" s="26">
        <f t="shared" si="0"/>
        <v>0.15548703972992342</v>
      </c>
      <c r="L28" s="22">
        <f t="shared" si="11"/>
        <v>61518.431156992803</v>
      </c>
      <c r="M28" s="5">
        <f>scrimecost*Meta!O25</f>
        <v>3608.58</v>
      </c>
      <c r="N28" s="5">
        <f>L28-Grade8!L28</f>
        <v>2980.1378041474381</v>
      </c>
      <c r="O28" s="5">
        <f>Grade8!M28-M28</f>
        <v>75.06899999999996</v>
      </c>
      <c r="P28" s="22">
        <f t="shared" si="12"/>
        <v>128.95454999543929</v>
      </c>
      <c r="S28" s="22">
        <f t="shared" si="1"/>
        <v>1983.9400420417589</v>
      </c>
      <c r="T28" s="22">
        <f t="shared" si="2"/>
        <v>812.27272078644398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41256.988082899639</v>
      </c>
      <c r="D29" s="5">
        <f t="shared" si="5"/>
        <v>39127.458072018977</v>
      </c>
      <c r="E29" s="5">
        <f t="shared" si="6"/>
        <v>29627.458072018977</v>
      </c>
      <c r="F29" s="5">
        <f t="shared" si="7"/>
        <v>9975.1150605141956</v>
      </c>
      <c r="G29" s="5">
        <f t="shared" si="8"/>
        <v>29152.343011504781</v>
      </c>
      <c r="H29" s="22">
        <f t="shared" si="9"/>
        <v>18978.785228209767</v>
      </c>
      <c r="I29" s="5">
        <f t="shared" si="10"/>
        <v>46555.889065773139</v>
      </c>
      <c r="J29" s="26">
        <f t="shared" si="0"/>
        <v>0.15714901481405688</v>
      </c>
      <c r="L29" s="22">
        <f t="shared" si="11"/>
        <v>63056.391935917629</v>
      </c>
      <c r="M29" s="5">
        <f>scrimecost*Meta!O26</f>
        <v>3608.58</v>
      </c>
      <c r="N29" s="5">
        <f>L29-Grade8!L29</f>
        <v>3054.6412492511299</v>
      </c>
      <c r="O29" s="5">
        <f>Grade8!M29-M29</f>
        <v>75.06899999999996</v>
      </c>
      <c r="P29" s="22">
        <f t="shared" si="12"/>
        <v>131.70599896366807</v>
      </c>
      <c r="S29" s="22">
        <f t="shared" si="1"/>
        <v>2031.3280025582667</v>
      </c>
      <c r="T29" s="22">
        <f t="shared" si="2"/>
        <v>800.00251337589623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42288.412784972126</v>
      </c>
      <c r="D30" s="5">
        <f t="shared" si="5"/>
        <v>40073.274523819447</v>
      </c>
      <c r="E30" s="5">
        <f t="shared" si="6"/>
        <v>30573.274523819447</v>
      </c>
      <c r="F30" s="5">
        <f t="shared" si="7"/>
        <v>10283.924132027048</v>
      </c>
      <c r="G30" s="5">
        <f t="shared" si="8"/>
        <v>29789.350391792399</v>
      </c>
      <c r="H30" s="22">
        <f t="shared" si="9"/>
        <v>19453.254858915006</v>
      </c>
      <c r="I30" s="5">
        <f t="shared" si="10"/>
        <v>47627.985097417462</v>
      </c>
      <c r="J30" s="26">
        <f t="shared" si="0"/>
        <v>0.15877045392052852</v>
      </c>
      <c r="L30" s="22">
        <f t="shared" si="11"/>
        <v>64632.801734315566</v>
      </c>
      <c r="M30" s="5">
        <f>scrimecost*Meta!O27</f>
        <v>3608.58</v>
      </c>
      <c r="N30" s="5">
        <f>L30-Grade8!L30</f>
        <v>3131.0072804824231</v>
      </c>
      <c r="O30" s="5">
        <f>Grade8!M30-M30</f>
        <v>75.06899999999996</v>
      </c>
      <c r="P30" s="22">
        <f t="shared" si="12"/>
        <v>134.52623415610256</v>
      </c>
      <c r="S30" s="22">
        <f t="shared" si="1"/>
        <v>2079.900662087693</v>
      </c>
      <c r="T30" s="22">
        <f t="shared" si="2"/>
        <v>787.93766259117615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43345.623104596416</v>
      </c>
      <c r="D31" s="5">
        <f t="shared" si="5"/>
        <v>41042.736386914919</v>
      </c>
      <c r="E31" s="5">
        <f t="shared" si="6"/>
        <v>31542.736386914919</v>
      </c>
      <c r="F31" s="5">
        <f t="shared" si="7"/>
        <v>10600.453430327721</v>
      </c>
      <c r="G31" s="5">
        <f t="shared" si="8"/>
        <v>30442.282956587198</v>
      </c>
      <c r="H31" s="22">
        <f t="shared" si="9"/>
        <v>19939.586230387878</v>
      </c>
      <c r="I31" s="5">
        <f t="shared" si="10"/>
        <v>48726.883529852887</v>
      </c>
      <c r="J31" s="26">
        <f t="shared" si="0"/>
        <v>0.16035234573172041</v>
      </c>
      <c r="L31" s="22">
        <f t="shared" si="11"/>
        <v>66248.621777673441</v>
      </c>
      <c r="M31" s="5">
        <f>scrimecost*Meta!O28</f>
        <v>3156.4799999999996</v>
      </c>
      <c r="N31" s="5">
        <f>L31-Grade8!L31</f>
        <v>3209.2824624944697</v>
      </c>
      <c r="O31" s="5">
        <f>Grade8!M31-M31</f>
        <v>65.664000000000215</v>
      </c>
      <c r="P31" s="22">
        <f t="shared" si="12"/>
        <v>137.41697522834792</v>
      </c>
      <c r="S31" s="22">
        <f t="shared" si="1"/>
        <v>2120.8375331053371</v>
      </c>
      <c r="T31" s="22">
        <f t="shared" si="2"/>
        <v>772.84897972357351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44429.263682211327</v>
      </c>
      <c r="D32" s="5">
        <f t="shared" si="5"/>
        <v>42036.43479658779</v>
      </c>
      <c r="E32" s="5">
        <f t="shared" si="6"/>
        <v>32536.43479658779</v>
      </c>
      <c r="F32" s="5">
        <f t="shared" si="7"/>
        <v>10924.895961085913</v>
      </c>
      <c r="G32" s="5">
        <f t="shared" si="8"/>
        <v>31111.538835501877</v>
      </c>
      <c r="H32" s="22">
        <f t="shared" si="9"/>
        <v>20438.075886147577</v>
      </c>
      <c r="I32" s="5">
        <f t="shared" si="10"/>
        <v>49853.254423099206</v>
      </c>
      <c r="J32" s="26">
        <f t="shared" si="0"/>
        <v>0.16189565481581</v>
      </c>
      <c r="L32" s="22">
        <f t="shared" si="11"/>
        <v>67904.837322115272</v>
      </c>
      <c r="M32" s="5">
        <f>scrimecost*Meta!O29</f>
        <v>3156.4799999999996</v>
      </c>
      <c r="N32" s="5">
        <f>L32-Grade8!L32</f>
        <v>3289.5145240568236</v>
      </c>
      <c r="O32" s="5">
        <f>Grade8!M32-M32</f>
        <v>65.664000000000215</v>
      </c>
      <c r="P32" s="22">
        <f t="shared" si="12"/>
        <v>140.37998482739937</v>
      </c>
      <c r="S32" s="22">
        <f t="shared" si="1"/>
        <v>2171.8691835234267</v>
      </c>
      <c r="T32" s="22">
        <f t="shared" si="2"/>
        <v>761.30533138579983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45539.995274266606</v>
      </c>
      <c r="D33" s="5">
        <f t="shared" si="5"/>
        <v>43054.975666502483</v>
      </c>
      <c r="E33" s="5">
        <f t="shared" si="6"/>
        <v>33554.975666502483</v>
      </c>
      <c r="F33" s="5">
        <f t="shared" si="7"/>
        <v>11257.44955511306</v>
      </c>
      <c r="G33" s="5">
        <f t="shared" si="8"/>
        <v>31797.526111389423</v>
      </c>
      <c r="H33" s="22">
        <f t="shared" si="9"/>
        <v>20949.027783301266</v>
      </c>
      <c r="I33" s="5">
        <f t="shared" si="10"/>
        <v>51007.784588676688</v>
      </c>
      <c r="J33" s="26">
        <f t="shared" si="0"/>
        <v>0.16340132221492187</v>
      </c>
      <c r="L33" s="22">
        <f t="shared" si="11"/>
        <v>69602.458255168167</v>
      </c>
      <c r="M33" s="5">
        <f>scrimecost*Meta!O30</f>
        <v>3156.4799999999996</v>
      </c>
      <c r="N33" s="5">
        <f>L33-Grade8!L33</f>
        <v>3371.7523871582671</v>
      </c>
      <c r="O33" s="5">
        <f>Grade8!M33-M33</f>
        <v>65.664000000000215</v>
      </c>
      <c r="P33" s="22">
        <f t="shared" si="12"/>
        <v>143.41706966642718</v>
      </c>
      <c r="S33" s="22">
        <f t="shared" si="1"/>
        <v>2224.176625201987</v>
      </c>
      <c r="T33" s="22">
        <f t="shared" si="2"/>
        <v>749.95024420533923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46678.495156123266</v>
      </c>
      <c r="D34" s="5">
        <f t="shared" si="5"/>
        <v>44098.980058165042</v>
      </c>
      <c r="E34" s="5">
        <f t="shared" si="6"/>
        <v>34598.980058165042</v>
      </c>
      <c r="F34" s="5">
        <f t="shared" si="7"/>
        <v>11608.214994807391</v>
      </c>
      <c r="G34" s="5">
        <f t="shared" si="8"/>
        <v>32490.765063357649</v>
      </c>
      <c r="H34" s="22">
        <f t="shared" si="9"/>
        <v>21472.753477883794</v>
      </c>
      <c r="I34" s="5">
        <f t="shared" si="10"/>
        <v>52181.280002577085</v>
      </c>
      <c r="J34" s="26">
        <f t="shared" si="0"/>
        <v>0.16502864755542893</v>
      </c>
      <c r="L34" s="22">
        <f t="shared" si="11"/>
        <v>71342.519711547357</v>
      </c>
      <c r="M34" s="5">
        <f>scrimecost*Meta!O31</f>
        <v>3156.4799999999996</v>
      </c>
      <c r="N34" s="5">
        <f>L34-Grade8!L34</f>
        <v>3456.0461968371965</v>
      </c>
      <c r="O34" s="5">
        <f>Grade8!M34-M34</f>
        <v>65.664000000000215</v>
      </c>
      <c r="P34" s="22">
        <f t="shared" si="12"/>
        <v>146.62047632954565</v>
      </c>
      <c r="S34" s="22">
        <f t="shared" si="1"/>
        <v>2277.8768143381121</v>
      </c>
      <c r="T34" s="22">
        <f t="shared" si="2"/>
        <v>738.8076494624263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47845.457535026355</v>
      </c>
      <c r="D35" s="5">
        <f t="shared" si="5"/>
        <v>45169.084559619172</v>
      </c>
      <c r="E35" s="5">
        <f t="shared" si="6"/>
        <v>35669.084559619172</v>
      </c>
      <c r="F35" s="5">
        <f t="shared" si="7"/>
        <v>12064.614564677577</v>
      </c>
      <c r="G35" s="5">
        <f t="shared" si="8"/>
        <v>33104.469994941595</v>
      </c>
      <c r="H35" s="22">
        <f t="shared" si="9"/>
        <v>22009.57231483089</v>
      </c>
      <c r="I35" s="5">
        <f t="shared" si="10"/>
        <v>53287.247807641521</v>
      </c>
      <c r="J35" s="26">
        <f t="shared" si="0"/>
        <v>0.16812844932039103</v>
      </c>
      <c r="L35" s="22">
        <f t="shared" si="11"/>
        <v>73126.082704336048</v>
      </c>
      <c r="M35" s="5">
        <f>scrimecost*Meta!O32</f>
        <v>3156.4799999999996</v>
      </c>
      <c r="N35" s="5">
        <f>L35-Grade8!L35</f>
        <v>3542.4473517581646</v>
      </c>
      <c r="O35" s="5">
        <f>Grade8!M35-M35</f>
        <v>65.664000000000215</v>
      </c>
      <c r="P35" s="22">
        <f t="shared" si="12"/>
        <v>150.78859911963764</v>
      </c>
      <c r="S35" s="22">
        <f t="shared" si="1"/>
        <v>2333.7519459364116</v>
      </c>
      <c r="T35" s="22">
        <f t="shared" si="2"/>
        <v>728.1046640466883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49041.593973402007</v>
      </c>
      <c r="D36" s="5">
        <f t="shared" si="5"/>
        <v>46265.941673609646</v>
      </c>
      <c r="E36" s="5">
        <f t="shared" si="6"/>
        <v>36765.941673609646</v>
      </c>
      <c r="F36" s="5">
        <f t="shared" si="7"/>
        <v>12532.424123794513</v>
      </c>
      <c r="G36" s="5">
        <f t="shared" si="8"/>
        <v>33733.517549815137</v>
      </c>
      <c r="H36" s="22">
        <f t="shared" si="9"/>
        <v>22559.811622701654</v>
      </c>
      <c r="I36" s="5">
        <f t="shared" si="10"/>
        <v>54420.86480783255</v>
      </c>
      <c r="J36" s="26">
        <f t="shared" si="0"/>
        <v>0.17115264616425646</v>
      </c>
      <c r="L36" s="22">
        <f t="shared" si="11"/>
        <v>74954.234771944422</v>
      </c>
      <c r="M36" s="5">
        <f>scrimecost*Meta!O33</f>
        <v>2550.94</v>
      </c>
      <c r="N36" s="5">
        <f>L36-Grade8!L36</f>
        <v>3631.0085355520569</v>
      </c>
      <c r="O36" s="5">
        <f>Grade8!M36-M36</f>
        <v>53.067000000000007</v>
      </c>
      <c r="P36" s="22">
        <f t="shared" si="12"/>
        <v>155.06092497948183</v>
      </c>
      <c r="S36" s="22">
        <f t="shared" si="1"/>
        <v>2379.1701788246087</v>
      </c>
      <c r="T36" s="22">
        <f t="shared" si="2"/>
        <v>714.00721162438708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50267.633822737065</v>
      </c>
      <c r="D37" s="5">
        <f t="shared" ref="D37:D56" si="15">IF(A37&lt;startage,1,0)*(C37*(1-initialunempprob))+IF(A37=startage,1,0)*(C37*(1-unempprob))+IF(A37&gt;startage,1,0)*(C37*(1-unempprob)+unempprob*300*52)</f>
        <v>47390.220215449895</v>
      </c>
      <c r="E37" s="5">
        <f t="shared" si="6"/>
        <v>37890.220215449895</v>
      </c>
      <c r="F37" s="5">
        <f t="shared" si="7"/>
        <v>13011.928921889381</v>
      </c>
      <c r="G37" s="5">
        <f t="shared" si="8"/>
        <v>34378.291293560513</v>
      </c>
      <c r="H37" s="22">
        <f t="shared" ref="H37:H56" si="16">benefits*B37/expnorm</f>
        <v>23123.806913269204</v>
      </c>
      <c r="I37" s="5">
        <f t="shared" ref="I37:I56" si="17">G37+IF(A37&lt;startage,1,0)*(H37*(1-initialunempprob))+IF(A37&gt;=startage,1,0)*(H37*(1-unempprob))</f>
        <v>55582.822233028375</v>
      </c>
      <c r="J37" s="26">
        <f t="shared" ref="J37:J56" si="18">(F37-(IF(A37&gt;startage,1,0)*(unempprob*300*52)))/(IF(A37&lt;startage,1,0)*((C37+H37)*(1-initialunempprob))+IF(A37&gt;=startage,1,0)*((C37+H37)*(1-unempprob)))</f>
        <v>0.17410308210949099</v>
      </c>
      <c r="L37" s="22">
        <f t="shared" ref="L37:L56" si="19">(sincome+sbenefits)*(1-sunemp)*B37/expnorm</f>
        <v>76828.090641243063</v>
      </c>
      <c r="M37" s="5">
        <f>scrimecost*Meta!O34</f>
        <v>2550.94</v>
      </c>
      <c r="N37" s="5">
        <f>L37-Grade8!L37</f>
        <v>3721.7837489409139</v>
      </c>
      <c r="O37" s="5">
        <f>Grade8!M37-M37</f>
        <v>53.067000000000007</v>
      </c>
      <c r="P37" s="22">
        <f t="shared" si="12"/>
        <v>159.44005898582222</v>
      </c>
      <c r="S37" s="22">
        <f t="shared" ref="S37:S68" si="20">IF(A37&lt;startage,1,0)*(N37-Q37-R37)+IF(A37&gt;=startage,1,0)*completionprob*(N37*spart+O37+P37)</f>
        <v>2437.8739889600811</v>
      </c>
      <c r="T37" s="22">
        <f t="shared" ref="T37:T68" si="21">S37/sreturn^(A37-startage+1)</f>
        <v>703.76281310089382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51524.324668305482</v>
      </c>
      <c r="D38" s="5">
        <f t="shared" si="15"/>
        <v>48542.605720836131</v>
      </c>
      <c r="E38" s="5">
        <f t="shared" si="6"/>
        <v>39042.605720836131</v>
      </c>
      <c r="F38" s="5">
        <f t="shared" si="7"/>
        <v>13503.421339936609</v>
      </c>
      <c r="G38" s="5">
        <f t="shared" si="8"/>
        <v>35039.184380899518</v>
      </c>
      <c r="H38" s="22">
        <f t="shared" si="16"/>
        <v>23701.902086100927</v>
      </c>
      <c r="I38" s="5">
        <f t="shared" si="17"/>
        <v>56773.828593854065</v>
      </c>
      <c r="J38" s="26">
        <f t="shared" si="18"/>
        <v>0.17698155620240277</v>
      </c>
      <c r="L38" s="22">
        <f t="shared" si="19"/>
        <v>78748.792907274124</v>
      </c>
      <c r="M38" s="5">
        <f>scrimecost*Meta!O35</f>
        <v>2550.94</v>
      </c>
      <c r="N38" s="5">
        <f>L38-Grade8!L38</f>
        <v>3814.8283426644193</v>
      </c>
      <c r="O38" s="5">
        <f>Grade8!M38-M38</f>
        <v>53.067000000000007</v>
      </c>
      <c r="P38" s="22">
        <f t="shared" ref="P38:P56" si="22">(spart-initialspart)*(L38*J38+nptrans)</f>
        <v>163.92867134232105</v>
      </c>
      <c r="S38" s="22">
        <f t="shared" si="20"/>
        <v>2498.0453943488965</v>
      </c>
      <c r="T38" s="22">
        <f t="shared" si="21"/>
        <v>693.67071172517603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52812.432785013116</v>
      </c>
      <c r="D39" s="5">
        <f t="shared" si="15"/>
        <v>49723.800863857032</v>
      </c>
      <c r="E39" s="5">
        <f t="shared" si="6"/>
        <v>40223.800863857032</v>
      </c>
      <c r="F39" s="5">
        <f t="shared" si="7"/>
        <v>14007.201068435024</v>
      </c>
      <c r="G39" s="5">
        <f t="shared" si="8"/>
        <v>35716.599795422007</v>
      </c>
      <c r="H39" s="22">
        <f t="shared" si="16"/>
        <v>24294.449638253449</v>
      </c>
      <c r="I39" s="5">
        <f t="shared" si="17"/>
        <v>57994.610113700423</v>
      </c>
      <c r="J39" s="26">
        <f t="shared" si="18"/>
        <v>0.17978982361012158</v>
      </c>
      <c r="L39" s="22">
        <f t="shared" si="19"/>
        <v>80717.512729955968</v>
      </c>
      <c r="M39" s="5">
        <f>scrimecost*Meta!O36</f>
        <v>2550.94</v>
      </c>
      <c r="N39" s="5">
        <f>L39-Grade8!L39</f>
        <v>3910.1990512310149</v>
      </c>
      <c r="O39" s="5">
        <f>Grade8!M39-M39</f>
        <v>53.067000000000007</v>
      </c>
      <c r="P39" s="22">
        <f t="shared" si="22"/>
        <v>168.52949900773234</v>
      </c>
      <c r="S39" s="22">
        <f t="shared" si="20"/>
        <v>2559.7210848724339</v>
      </c>
      <c r="T39" s="22">
        <f t="shared" si="21"/>
        <v>683.72844547806164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54132.743604638446</v>
      </c>
      <c r="D40" s="5">
        <f t="shared" si="15"/>
        <v>50934.525885453462</v>
      </c>
      <c r="E40" s="5">
        <f t="shared" si="6"/>
        <v>41434.525885453462</v>
      </c>
      <c r="F40" s="5">
        <f t="shared" si="7"/>
        <v>14523.575290145904</v>
      </c>
      <c r="G40" s="5">
        <f t="shared" si="8"/>
        <v>36410.950595307557</v>
      </c>
      <c r="H40" s="22">
        <f t="shared" si="16"/>
        <v>24901.810879209788</v>
      </c>
      <c r="I40" s="5">
        <f t="shared" si="17"/>
        <v>59245.911171542932</v>
      </c>
      <c r="J40" s="26">
        <f t="shared" si="18"/>
        <v>0.18252959669082286</v>
      </c>
      <c r="L40" s="22">
        <f t="shared" si="19"/>
        <v>82735.45054820487</v>
      </c>
      <c r="M40" s="5">
        <f>scrimecost*Meta!O37</f>
        <v>2550.94</v>
      </c>
      <c r="N40" s="5">
        <f>L40-Grade8!L40</f>
        <v>4007.9540275118197</v>
      </c>
      <c r="O40" s="5">
        <f>Grade8!M40-M40</f>
        <v>53.067000000000007</v>
      </c>
      <c r="P40" s="22">
        <f t="shared" si="22"/>
        <v>173.24534736477898</v>
      </c>
      <c r="S40" s="22">
        <f t="shared" si="20"/>
        <v>2622.9386676590861</v>
      </c>
      <c r="T40" s="22">
        <f t="shared" si="21"/>
        <v>673.93359925613004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55486.062194754399</v>
      </c>
      <c r="D41" s="5">
        <f t="shared" si="15"/>
        <v>52175.519032589786</v>
      </c>
      <c r="E41" s="5">
        <f t="shared" si="6"/>
        <v>42675.519032589786</v>
      </c>
      <c r="F41" s="5">
        <f t="shared" si="7"/>
        <v>15052.858867399545</v>
      </c>
      <c r="G41" s="5">
        <f t="shared" si="8"/>
        <v>37122.660165190238</v>
      </c>
      <c r="H41" s="22">
        <f t="shared" si="16"/>
        <v>25524.356151190026</v>
      </c>
      <c r="I41" s="5">
        <f t="shared" si="17"/>
        <v>60528.494755831489</v>
      </c>
      <c r="J41" s="26">
        <f t="shared" si="18"/>
        <v>0.18520254603784844</v>
      </c>
      <c r="L41" s="22">
        <f t="shared" si="19"/>
        <v>84803.836811909976</v>
      </c>
      <c r="M41" s="5">
        <f>scrimecost*Meta!O38</f>
        <v>1704.28</v>
      </c>
      <c r="N41" s="5">
        <f>L41-Grade8!L41</f>
        <v>4108.1528781995876</v>
      </c>
      <c r="O41" s="5">
        <f>Grade8!M41-M41</f>
        <v>35.453999999999951</v>
      </c>
      <c r="P41" s="22">
        <f t="shared" si="22"/>
        <v>178.0790919307517</v>
      </c>
      <c r="S41" s="22">
        <f t="shared" si="20"/>
        <v>2671.1628570153716</v>
      </c>
      <c r="T41" s="22">
        <f t="shared" si="21"/>
        <v>660.18752122015974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56873.213749623261</v>
      </c>
      <c r="D42" s="5">
        <f t="shared" si="15"/>
        <v>53447.537008404535</v>
      </c>
      <c r="E42" s="5">
        <f t="shared" si="6"/>
        <v>43947.537008404535</v>
      </c>
      <c r="F42" s="5">
        <f t="shared" si="7"/>
        <v>15595.374534084533</v>
      </c>
      <c r="G42" s="5">
        <f t="shared" si="8"/>
        <v>37852.162474320001</v>
      </c>
      <c r="H42" s="22">
        <f t="shared" si="16"/>
        <v>26162.46505496978</v>
      </c>
      <c r="I42" s="5">
        <f t="shared" si="17"/>
        <v>61843.142929727292</v>
      </c>
      <c r="J42" s="26">
        <f t="shared" si="18"/>
        <v>0.1878103014983612</v>
      </c>
      <c r="L42" s="22">
        <f t="shared" si="19"/>
        <v>86923.932732207744</v>
      </c>
      <c r="M42" s="5">
        <f>scrimecost*Meta!O39</f>
        <v>1704.28</v>
      </c>
      <c r="N42" s="5">
        <f>L42-Grade8!L42</f>
        <v>4210.8567001546035</v>
      </c>
      <c r="O42" s="5">
        <f>Grade8!M42-M42</f>
        <v>35.453999999999951</v>
      </c>
      <c r="P42" s="22">
        <f t="shared" si="22"/>
        <v>183.0336801108738</v>
      </c>
      <c r="S42" s="22">
        <f t="shared" si="20"/>
        <v>2737.580829930595</v>
      </c>
      <c r="T42" s="22">
        <f t="shared" si="21"/>
        <v>650.83644715416631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58295.044093363838</v>
      </c>
      <c r="D43" s="5">
        <f t="shared" si="15"/>
        <v>54751.355433614648</v>
      </c>
      <c r="E43" s="5">
        <f t="shared" si="6"/>
        <v>45251.355433614648</v>
      </c>
      <c r="F43" s="5">
        <f t="shared" si="7"/>
        <v>16151.453092436648</v>
      </c>
      <c r="G43" s="5">
        <f t="shared" si="8"/>
        <v>38599.902341178</v>
      </c>
      <c r="H43" s="22">
        <f t="shared" si="16"/>
        <v>26816.526681344025</v>
      </c>
      <c r="I43" s="5">
        <f t="shared" si="17"/>
        <v>63190.657307970469</v>
      </c>
      <c r="J43" s="26">
        <f t="shared" si="18"/>
        <v>0.1903544531671543</v>
      </c>
      <c r="L43" s="22">
        <f t="shared" si="19"/>
        <v>89097.031050512916</v>
      </c>
      <c r="M43" s="5">
        <f>scrimecost*Meta!O40</f>
        <v>1704.28</v>
      </c>
      <c r="N43" s="5">
        <f>L43-Grade8!L43</f>
        <v>4316.1281176584744</v>
      </c>
      <c r="O43" s="5">
        <f>Grade8!M43-M43</f>
        <v>35.453999999999951</v>
      </c>
      <c r="P43" s="22">
        <f t="shared" si="22"/>
        <v>188.112132995499</v>
      </c>
      <c r="S43" s="22">
        <f t="shared" si="20"/>
        <v>2805.6592521686871</v>
      </c>
      <c r="T43" s="22">
        <f t="shared" si="21"/>
        <v>641.61987752943321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59752.420195697916</v>
      </c>
      <c r="D44" s="5">
        <f t="shared" si="15"/>
        <v>56087.769319454994</v>
      </c>
      <c r="E44" s="5">
        <f t="shared" si="6"/>
        <v>46587.769319454994</v>
      </c>
      <c r="F44" s="5">
        <f t="shared" si="7"/>
        <v>16721.433614747555</v>
      </c>
      <c r="G44" s="5">
        <f t="shared" si="8"/>
        <v>39366.335704707439</v>
      </c>
      <c r="H44" s="22">
        <f t="shared" si="16"/>
        <v>27486.939848377617</v>
      </c>
      <c r="I44" s="5">
        <f t="shared" si="17"/>
        <v>64571.859545669715</v>
      </c>
      <c r="J44" s="26">
        <f t="shared" si="18"/>
        <v>0.19283655235622058</v>
      </c>
      <c r="L44" s="22">
        <f t="shared" si="19"/>
        <v>91324.456826775713</v>
      </c>
      <c r="M44" s="5">
        <f>scrimecost*Meta!O41</f>
        <v>1704.28</v>
      </c>
      <c r="N44" s="5">
        <f>L44-Grade8!L44</f>
        <v>4424.0313205998827</v>
      </c>
      <c r="O44" s="5">
        <f>Grade8!M44-M44</f>
        <v>35.453999999999951</v>
      </c>
      <c r="P44" s="22">
        <f t="shared" si="22"/>
        <v>193.31754720223969</v>
      </c>
      <c r="S44" s="22">
        <f t="shared" si="20"/>
        <v>2875.4396349626963</v>
      </c>
      <c r="T44" s="22">
        <f t="shared" si="21"/>
        <v>632.53580017780007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61246.230700590371</v>
      </c>
      <c r="D45" s="5">
        <f t="shared" si="15"/>
        <v>57457.593552441373</v>
      </c>
      <c r="E45" s="5">
        <f t="shared" si="6"/>
        <v>47957.593552441373</v>
      </c>
      <c r="F45" s="5">
        <f t="shared" si="7"/>
        <v>17305.663650116247</v>
      </c>
      <c r="G45" s="5">
        <f t="shared" si="8"/>
        <v>40151.929902325122</v>
      </c>
      <c r="H45" s="22">
        <f t="shared" si="16"/>
        <v>28174.113344587062</v>
      </c>
      <c r="I45" s="5">
        <f t="shared" si="17"/>
        <v>65987.591839311455</v>
      </c>
      <c r="J45" s="26">
        <f t="shared" si="18"/>
        <v>0.19525811254067552</v>
      </c>
      <c r="L45" s="22">
        <f t="shared" si="19"/>
        <v>93607.568247445131</v>
      </c>
      <c r="M45" s="5">
        <f>scrimecost*Meta!O42</f>
        <v>1704.28</v>
      </c>
      <c r="N45" s="5">
        <f>L45-Grade8!L45</f>
        <v>4534.6321036149311</v>
      </c>
      <c r="O45" s="5">
        <f>Grade8!M45-M45</f>
        <v>35.453999999999951</v>
      </c>
      <c r="P45" s="22">
        <f t="shared" si="22"/>
        <v>198.65309676414904</v>
      </c>
      <c r="S45" s="22">
        <f t="shared" si="20"/>
        <v>2946.9645273266192</v>
      </c>
      <c r="T45" s="22">
        <f t="shared" si="21"/>
        <v>623.58223591165449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62777.386468105127</v>
      </c>
      <c r="D46" s="5">
        <f t="shared" si="15"/>
        <v>58861.663391252405</v>
      </c>
      <c r="E46" s="5">
        <f t="shared" si="6"/>
        <v>49361.663391252405</v>
      </c>
      <c r="F46" s="5">
        <f t="shared" si="7"/>
        <v>17904.499436369151</v>
      </c>
      <c r="G46" s="5">
        <f t="shared" si="8"/>
        <v>40957.163954883254</v>
      </c>
      <c r="H46" s="22">
        <f t="shared" si="16"/>
        <v>28878.466178201732</v>
      </c>
      <c r="I46" s="5">
        <f t="shared" si="17"/>
        <v>67438.717440294247</v>
      </c>
      <c r="J46" s="26">
        <f t="shared" si="18"/>
        <v>0.19762061028160718</v>
      </c>
      <c r="L46" s="22">
        <f t="shared" si="19"/>
        <v>95947.757453631246</v>
      </c>
      <c r="M46" s="5">
        <f>scrimecost*Meta!O43</f>
        <v>945.3</v>
      </c>
      <c r="N46" s="5">
        <f>L46-Grade8!L46</f>
        <v>4647.997906205288</v>
      </c>
      <c r="O46" s="5">
        <f>Grade8!M46-M46</f>
        <v>19.664999999999964</v>
      </c>
      <c r="P46" s="22">
        <f t="shared" si="22"/>
        <v>204.12203506510605</v>
      </c>
      <c r="S46" s="22">
        <f t="shared" si="20"/>
        <v>3005.4200929995982</v>
      </c>
      <c r="T46" s="22">
        <f t="shared" si="21"/>
        <v>611.73310377946609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64346.821129807751</v>
      </c>
      <c r="D47" s="5">
        <f t="shared" si="15"/>
        <v>60300.834976033715</v>
      </c>
      <c r="E47" s="5">
        <f t="shared" si="6"/>
        <v>50800.834976033715</v>
      </c>
      <c r="F47" s="5">
        <f t="shared" si="7"/>
        <v>18518.306117278382</v>
      </c>
      <c r="G47" s="5">
        <f t="shared" si="8"/>
        <v>41782.528858755337</v>
      </c>
      <c r="H47" s="22">
        <f t="shared" si="16"/>
        <v>29600.427832656776</v>
      </c>
      <c r="I47" s="5">
        <f t="shared" si="17"/>
        <v>68926.121181301598</v>
      </c>
      <c r="J47" s="26">
        <f t="shared" si="18"/>
        <v>0.19992548612641858</v>
      </c>
      <c r="L47" s="22">
        <f t="shared" si="19"/>
        <v>98346.451389972004</v>
      </c>
      <c r="M47" s="5">
        <f>scrimecost*Meta!O44</f>
        <v>945.3</v>
      </c>
      <c r="N47" s="5">
        <f>L47-Grade8!L47</f>
        <v>4764.1978538604017</v>
      </c>
      <c r="O47" s="5">
        <f>Grade8!M47-M47</f>
        <v>19.664999999999964</v>
      </c>
      <c r="P47" s="22">
        <f t="shared" si="22"/>
        <v>209.72769682358697</v>
      </c>
      <c r="S47" s="22">
        <f t="shared" si="20"/>
        <v>3080.5659330394005</v>
      </c>
      <c r="T47" s="22">
        <f t="shared" si="21"/>
        <v>603.14992245919768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65955.491658052939</v>
      </c>
      <c r="D48" s="5">
        <f t="shared" si="15"/>
        <v>61775.985850434554</v>
      </c>
      <c r="E48" s="5">
        <f t="shared" si="6"/>
        <v>52275.985850434554</v>
      </c>
      <c r="F48" s="5">
        <f t="shared" si="7"/>
        <v>19147.457965210338</v>
      </c>
      <c r="G48" s="5">
        <f t="shared" si="8"/>
        <v>42628.527885224219</v>
      </c>
      <c r="H48" s="22">
        <f t="shared" si="16"/>
        <v>30340.438528473194</v>
      </c>
      <c r="I48" s="5">
        <f t="shared" si="17"/>
        <v>70450.710015834135</v>
      </c>
      <c r="J48" s="26">
        <f t="shared" si="18"/>
        <v>0.20217414548721013</v>
      </c>
      <c r="L48" s="22">
        <f t="shared" si="19"/>
        <v>100805.11267472131</v>
      </c>
      <c r="M48" s="5">
        <f>scrimecost*Meta!O45</f>
        <v>945.3</v>
      </c>
      <c r="N48" s="5">
        <f>L48-Grade8!L48</f>
        <v>4883.3028002069186</v>
      </c>
      <c r="O48" s="5">
        <f>Grade8!M48-M48</f>
        <v>19.664999999999964</v>
      </c>
      <c r="P48" s="22">
        <f t="shared" si="22"/>
        <v>215.47350012602993</v>
      </c>
      <c r="S48" s="22">
        <f t="shared" si="20"/>
        <v>3157.5904190802139</v>
      </c>
      <c r="T48" s="22">
        <f t="shared" si="21"/>
        <v>594.68712243186906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67604.378949504273</v>
      </c>
      <c r="D49" s="5">
        <f t="shared" si="15"/>
        <v>63288.015496695421</v>
      </c>
      <c r="E49" s="5">
        <f t="shared" si="6"/>
        <v>53788.015496695421</v>
      </c>
      <c r="F49" s="5">
        <f t="shared" si="7"/>
        <v>19792.338609340597</v>
      </c>
      <c r="G49" s="5">
        <f t="shared" si="8"/>
        <v>43495.676887354828</v>
      </c>
      <c r="H49" s="22">
        <f t="shared" si="16"/>
        <v>31098.949491685027</v>
      </c>
      <c r="I49" s="5">
        <f t="shared" si="17"/>
        <v>72013.41357122999</v>
      </c>
      <c r="J49" s="26">
        <f t="shared" si="18"/>
        <v>0.20436795949773851</v>
      </c>
      <c r="L49" s="22">
        <f t="shared" si="19"/>
        <v>103325.24049158936</v>
      </c>
      <c r="M49" s="5">
        <f>scrimecost*Meta!O46</f>
        <v>945.3</v>
      </c>
      <c r="N49" s="5">
        <f>L49-Grade8!L49</f>
        <v>5005.3853702121269</v>
      </c>
      <c r="O49" s="5">
        <f>Grade8!M49-M49</f>
        <v>19.664999999999964</v>
      </c>
      <c r="P49" s="22">
        <f t="shared" si="22"/>
        <v>221.36294851103398</v>
      </c>
      <c r="S49" s="22">
        <f t="shared" si="20"/>
        <v>3236.5405172720643</v>
      </c>
      <c r="T49" s="22">
        <f t="shared" si="21"/>
        <v>586.34301717364792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69294.488423241855</v>
      </c>
      <c r="D50" s="5">
        <f t="shared" si="15"/>
        <v>64837.845884112787</v>
      </c>
      <c r="E50" s="5">
        <f t="shared" si="6"/>
        <v>55337.845884112787</v>
      </c>
      <c r="F50" s="5">
        <f t="shared" si="7"/>
        <v>20453.341269574106</v>
      </c>
      <c r="G50" s="5">
        <f t="shared" si="8"/>
        <v>44384.50461453868</v>
      </c>
      <c r="H50" s="22">
        <f t="shared" si="16"/>
        <v>31876.423228977143</v>
      </c>
      <c r="I50" s="5">
        <f t="shared" si="17"/>
        <v>73615.184715510724</v>
      </c>
      <c r="J50" s="26">
        <f t="shared" si="18"/>
        <v>0.20650826584947349</v>
      </c>
      <c r="L50" s="22">
        <f t="shared" si="19"/>
        <v>105908.37150387905</v>
      </c>
      <c r="M50" s="5">
        <f>scrimecost*Meta!O47</f>
        <v>945.3</v>
      </c>
      <c r="N50" s="5">
        <f>L50-Grade8!L50</f>
        <v>5130.5200044673838</v>
      </c>
      <c r="O50" s="5">
        <f>Grade8!M50-M50</f>
        <v>19.664999999999964</v>
      </c>
      <c r="P50" s="22">
        <f t="shared" si="22"/>
        <v>227.39963310566307</v>
      </c>
      <c r="S50" s="22">
        <f t="shared" si="20"/>
        <v>3317.4643679186624</v>
      </c>
      <c r="T50" s="22">
        <f t="shared" si="21"/>
        <v>578.11594371797537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71026.85063382292</v>
      </c>
      <c r="D51" s="5">
        <f t="shared" si="15"/>
        <v>66426.422031215625</v>
      </c>
      <c r="E51" s="5">
        <f t="shared" si="6"/>
        <v>56926.422031215625</v>
      </c>
      <c r="F51" s="5">
        <f t="shared" si="7"/>
        <v>21130.868996313464</v>
      </c>
      <c r="G51" s="5">
        <f t="shared" si="8"/>
        <v>45295.553034902157</v>
      </c>
      <c r="H51" s="22">
        <f t="shared" si="16"/>
        <v>32673.333809701573</v>
      </c>
      <c r="I51" s="5">
        <f t="shared" si="17"/>
        <v>75257.000138398493</v>
      </c>
      <c r="J51" s="26">
        <f t="shared" si="18"/>
        <v>0.2085963696072638</v>
      </c>
      <c r="L51" s="22">
        <f t="shared" si="19"/>
        <v>108556.08079147604</v>
      </c>
      <c r="M51" s="5">
        <f>scrimecost*Meta!O48</f>
        <v>498.68</v>
      </c>
      <c r="N51" s="5">
        <f>L51-Grade8!L51</f>
        <v>5258.7830045791052</v>
      </c>
      <c r="O51" s="5">
        <f>Grade8!M51-M51</f>
        <v>10.373999999999967</v>
      </c>
      <c r="P51" s="22">
        <f t="shared" si="22"/>
        <v>233.58723481515801</v>
      </c>
      <c r="S51" s="22">
        <f t="shared" si="20"/>
        <v>3391.6684838314745</v>
      </c>
      <c r="T51" s="22">
        <f t="shared" si="21"/>
        <v>568.53871876013056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72802.521899668471</v>
      </c>
      <c r="D52" s="5">
        <f t="shared" si="15"/>
        <v>68054.712581995991</v>
      </c>
      <c r="E52" s="5">
        <f t="shared" si="6"/>
        <v>58554.712581995991</v>
      </c>
      <c r="F52" s="5">
        <f t="shared" si="7"/>
        <v>21825.334916221291</v>
      </c>
      <c r="G52" s="5">
        <f t="shared" si="8"/>
        <v>46229.3776657747</v>
      </c>
      <c r="H52" s="22">
        <f t="shared" si="16"/>
        <v>33490.167154944109</v>
      </c>
      <c r="I52" s="5">
        <f t="shared" si="17"/>
        <v>76939.860946858447</v>
      </c>
      <c r="J52" s="26">
        <f t="shared" si="18"/>
        <v>0.21063354400510786</v>
      </c>
      <c r="L52" s="22">
        <f t="shared" si="19"/>
        <v>111269.98281126292</v>
      </c>
      <c r="M52" s="5">
        <f>scrimecost*Meta!O49</f>
        <v>498.68</v>
      </c>
      <c r="N52" s="5">
        <f>L52-Grade8!L52</f>
        <v>5390.2525796935224</v>
      </c>
      <c r="O52" s="5">
        <f>Grade8!M52-M52</f>
        <v>10.373999999999967</v>
      </c>
      <c r="P52" s="22">
        <f t="shared" si="22"/>
        <v>239.92952656739016</v>
      </c>
      <c r="S52" s="22">
        <f t="shared" si="20"/>
        <v>3476.6891044170488</v>
      </c>
      <c r="T52" s="22">
        <f t="shared" si="21"/>
        <v>560.59662370462888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74622.584947160198</v>
      </c>
      <c r="D53" s="5">
        <f t="shared" si="15"/>
        <v>69723.71039654591</v>
      </c>
      <c r="E53" s="5">
        <f t="shared" si="6"/>
        <v>60223.71039654591</v>
      </c>
      <c r="F53" s="5">
        <f t="shared" si="7"/>
        <v>22537.162484126828</v>
      </c>
      <c r="G53" s="5">
        <f t="shared" si="8"/>
        <v>47186.547912419082</v>
      </c>
      <c r="H53" s="22">
        <f t="shared" si="16"/>
        <v>34327.421333817721</v>
      </c>
      <c r="I53" s="5">
        <f t="shared" si="17"/>
        <v>78664.793275529926</v>
      </c>
      <c r="J53" s="26">
        <f t="shared" si="18"/>
        <v>0.2126210312225168</v>
      </c>
      <c r="L53" s="22">
        <f t="shared" si="19"/>
        <v>114051.73238154451</v>
      </c>
      <c r="M53" s="5">
        <f>scrimecost*Meta!O50</f>
        <v>498.68</v>
      </c>
      <c r="N53" s="5">
        <f>L53-Grade8!L53</f>
        <v>5525.0088941858994</v>
      </c>
      <c r="O53" s="5">
        <f>Grade8!M53-M53</f>
        <v>10.373999999999967</v>
      </c>
      <c r="P53" s="22">
        <f t="shared" si="22"/>
        <v>246.43037561342825</v>
      </c>
      <c r="S53" s="22">
        <f t="shared" si="20"/>
        <v>3563.8352405173227</v>
      </c>
      <c r="T53" s="22">
        <f t="shared" si="21"/>
        <v>552.76458424623286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76488.149570839189</v>
      </c>
      <c r="D54" s="5">
        <f t="shared" si="15"/>
        <v>71434.433156459549</v>
      </c>
      <c r="E54" s="5">
        <f t="shared" si="6"/>
        <v>61934.433156459549</v>
      </c>
      <c r="F54" s="5">
        <f t="shared" si="7"/>
        <v>23266.78574123</v>
      </c>
      <c r="G54" s="5">
        <f t="shared" si="8"/>
        <v>48167.647415229549</v>
      </c>
      <c r="H54" s="22">
        <f t="shared" si="16"/>
        <v>35185.606867163151</v>
      </c>
      <c r="I54" s="5">
        <f t="shared" si="17"/>
        <v>80432.848912418151</v>
      </c>
      <c r="J54" s="26">
        <f t="shared" si="18"/>
        <v>0.21456004314194019</v>
      </c>
      <c r="L54" s="22">
        <f t="shared" si="19"/>
        <v>116903.02569108311</v>
      </c>
      <c r="M54" s="5">
        <f>scrimecost*Meta!O51</f>
        <v>498.68</v>
      </c>
      <c r="N54" s="5">
        <f>L54-Grade8!L54</f>
        <v>5663.1341165405465</v>
      </c>
      <c r="O54" s="5">
        <f>Grade8!M54-M54</f>
        <v>10.373999999999967</v>
      </c>
      <c r="P54" s="22">
        <f t="shared" si="22"/>
        <v>253.0937458856173</v>
      </c>
      <c r="S54" s="22">
        <f t="shared" si="20"/>
        <v>3653.1600300200794</v>
      </c>
      <c r="T54" s="22">
        <f t="shared" si="21"/>
        <v>545.04110936807649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78400.353310110164</v>
      </c>
      <c r="D55" s="5">
        <f t="shared" si="15"/>
        <v>73187.923985371031</v>
      </c>
      <c r="E55" s="5">
        <f t="shared" si="6"/>
        <v>63687.923985371031</v>
      </c>
      <c r="F55" s="5">
        <f t="shared" si="7"/>
        <v>24014.649579760746</v>
      </c>
      <c r="G55" s="5">
        <f t="shared" si="8"/>
        <v>49173.274405610282</v>
      </c>
      <c r="H55" s="22">
        <f t="shared" si="16"/>
        <v>36065.24703884223</v>
      </c>
      <c r="I55" s="5">
        <f t="shared" si="17"/>
        <v>82245.105940228605</v>
      </c>
      <c r="J55" s="26">
        <f t="shared" si="18"/>
        <v>0.21645176208771905</v>
      </c>
      <c r="L55" s="22">
        <f t="shared" si="19"/>
        <v>119825.60133336017</v>
      </c>
      <c r="M55" s="5">
        <f>scrimecost*Meta!O52</f>
        <v>498.68</v>
      </c>
      <c r="N55" s="5">
        <f>L55-Grade8!L55</f>
        <v>5804.7124694540398</v>
      </c>
      <c r="O55" s="5">
        <f>Grade8!M55-M55</f>
        <v>10.373999999999967</v>
      </c>
      <c r="P55" s="22">
        <f t="shared" si="22"/>
        <v>259.92370041461101</v>
      </c>
      <c r="S55" s="22">
        <f t="shared" si="20"/>
        <v>3744.7179392603935</v>
      </c>
      <c r="T55" s="22">
        <f t="shared" si="21"/>
        <v>537.42472694008222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80360.362142862927</v>
      </c>
      <c r="D56" s="5">
        <f t="shared" si="15"/>
        <v>74985.252085005312</v>
      </c>
      <c r="E56" s="5">
        <f t="shared" si="6"/>
        <v>65485.252085005312</v>
      </c>
      <c r="F56" s="5">
        <f t="shared" si="7"/>
        <v>24781.210014254764</v>
      </c>
      <c r="G56" s="5">
        <f t="shared" si="8"/>
        <v>50204.042070750547</v>
      </c>
      <c r="H56" s="22">
        <f t="shared" si="16"/>
        <v>36966.878214813281</v>
      </c>
      <c r="I56" s="5">
        <f t="shared" si="17"/>
        <v>84102.669393734337</v>
      </c>
      <c r="J56" s="26">
        <f t="shared" si="18"/>
        <v>0.21829734154701552</v>
      </c>
      <c r="L56" s="22">
        <f t="shared" si="19"/>
        <v>122821.24136669419</v>
      </c>
      <c r="M56" s="5">
        <f>scrimecost*Meta!O53</f>
        <v>150.69999999999999</v>
      </c>
      <c r="N56" s="5">
        <f>L56-Grade8!L56</f>
        <v>5949.830281190385</v>
      </c>
      <c r="O56" s="5">
        <f>Grade8!M56-M56</f>
        <v>3.1350000000000193</v>
      </c>
      <c r="P56" s="22">
        <f t="shared" si="22"/>
        <v>266.92440380682962</v>
      </c>
      <c r="S56" s="22">
        <f t="shared" si="20"/>
        <v>3831.7528972317236</v>
      </c>
      <c r="T56" s="22">
        <f t="shared" si="21"/>
        <v>528.97360067330624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150.69999999999999</v>
      </c>
      <c r="N57" s="5">
        <f>L57-Grade8!L57</f>
        <v>0</v>
      </c>
      <c r="O57" s="5">
        <f>Grade8!M57-M57</f>
        <v>3.1350000000000193</v>
      </c>
      <c r="S57" s="22">
        <f t="shared" si="20"/>
        <v>2.9500350000000179</v>
      </c>
      <c r="T57" s="22">
        <f t="shared" si="21"/>
        <v>0.39174335929176651</v>
      </c>
    </row>
    <row r="58" spans="1:20" x14ac:dyDescent="0.2">
      <c r="A58" s="5">
        <v>67</v>
      </c>
      <c r="C58" s="5"/>
      <c r="H58" s="21"/>
      <c r="I58" s="5"/>
      <c r="M58" s="5">
        <f>scrimecost*Meta!O55</f>
        <v>150.69999999999999</v>
      </c>
      <c r="N58" s="5">
        <f>L58-Grade8!L58</f>
        <v>0</v>
      </c>
      <c r="O58" s="5">
        <f>Grade8!M58-M58</f>
        <v>3.1350000000000193</v>
      </c>
      <c r="S58" s="22">
        <f t="shared" si="20"/>
        <v>2.9500350000000179</v>
      </c>
      <c r="T58" s="22">
        <f t="shared" si="21"/>
        <v>0.37682491846214039</v>
      </c>
    </row>
    <row r="59" spans="1:20" x14ac:dyDescent="0.2">
      <c r="A59" s="5">
        <v>68</v>
      </c>
      <c r="H59" s="21"/>
      <c r="I59" s="5"/>
      <c r="M59" s="5">
        <f>scrimecost*Meta!O56</f>
        <v>150.69999999999999</v>
      </c>
      <c r="N59" s="5">
        <f>L59-Grade8!L59</f>
        <v>0</v>
      </c>
      <c r="O59" s="5">
        <f>Grade8!M59-M59</f>
        <v>3.1350000000000193</v>
      </c>
      <c r="S59" s="22">
        <f t="shared" si="20"/>
        <v>2.9500350000000179</v>
      </c>
      <c r="T59" s="22">
        <f t="shared" si="21"/>
        <v>0.36247460437035972</v>
      </c>
    </row>
    <row r="60" spans="1:20" x14ac:dyDescent="0.2">
      <c r="A60" s="5">
        <v>69</v>
      </c>
      <c r="H60" s="21"/>
      <c r="I60" s="5"/>
      <c r="M60" s="5">
        <f>scrimecost*Meta!O57</f>
        <v>150.69999999999999</v>
      </c>
      <c r="N60" s="5">
        <f>L60-Grade8!L60</f>
        <v>0</v>
      </c>
      <c r="O60" s="5">
        <f>Grade8!M60-M60</f>
        <v>3.1350000000000193</v>
      </c>
      <c r="S60" s="22">
        <f t="shared" si="20"/>
        <v>2.9500350000000179</v>
      </c>
      <c r="T60" s="22">
        <f t="shared" si="21"/>
        <v>0.34867078151215564</v>
      </c>
    </row>
    <row r="61" spans="1:20" x14ac:dyDescent="0.2">
      <c r="A61" s="5">
        <v>70</v>
      </c>
      <c r="H61" s="21"/>
      <c r="I61" s="5"/>
      <c r="M61" s="5">
        <f>scrimecost*Meta!O58</f>
        <v>150.69999999999999</v>
      </c>
      <c r="N61" s="5">
        <f>L61-Grade8!L61</f>
        <v>0</v>
      </c>
      <c r="O61" s="5">
        <f>Grade8!M61-M61</f>
        <v>3.1350000000000193</v>
      </c>
      <c r="S61" s="22">
        <f t="shared" si="20"/>
        <v>2.9500350000000179</v>
      </c>
      <c r="T61" s="22">
        <f t="shared" si="21"/>
        <v>0.33539263831041094</v>
      </c>
    </row>
    <row r="62" spans="1:20" x14ac:dyDescent="0.2">
      <c r="A62" s="5">
        <v>71</v>
      </c>
      <c r="H62" s="21"/>
      <c r="I62" s="5"/>
      <c r="M62" s="5">
        <f>scrimecost*Meta!O59</f>
        <v>150.69999999999999</v>
      </c>
      <c r="N62" s="5">
        <f>L62-Grade8!L62</f>
        <v>0</v>
      </c>
      <c r="O62" s="5">
        <f>Grade8!M62-M62</f>
        <v>3.1350000000000193</v>
      </c>
      <c r="S62" s="22">
        <f t="shared" si="20"/>
        <v>2.9500350000000179</v>
      </c>
      <c r="T62" s="22">
        <f t="shared" si="21"/>
        <v>0.32262015573821889</v>
      </c>
    </row>
    <row r="63" spans="1:20" x14ac:dyDescent="0.2">
      <c r="A63" s="5">
        <v>72</v>
      </c>
      <c r="H63" s="21"/>
      <c r="M63" s="5">
        <f>scrimecost*Meta!O60</f>
        <v>150.69999999999999</v>
      </c>
      <c r="N63" s="5">
        <f>L63-Grade8!L63</f>
        <v>0</v>
      </c>
      <c r="O63" s="5">
        <f>Grade8!M63-M63</f>
        <v>3.1350000000000193</v>
      </c>
      <c r="S63" s="22">
        <f t="shared" si="20"/>
        <v>2.9500350000000179</v>
      </c>
      <c r="T63" s="22">
        <f t="shared" si="21"/>
        <v>0.31033407713684374</v>
      </c>
    </row>
    <row r="64" spans="1:20" x14ac:dyDescent="0.2">
      <c r="A64" s="5">
        <v>73</v>
      </c>
      <c r="H64" s="21"/>
      <c r="M64" s="5">
        <f>scrimecost*Meta!O61</f>
        <v>150.69999999999999</v>
      </c>
      <c r="N64" s="5">
        <f>L64-Grade8!L64</f>
        <v>0</v>
      </c>
      <c r="O64" s="5">
        <f>Grade8!M64-M64</f>
        <v>3.1350000000000193</v>
      </c>
      <c r="S64" s="22">
        <f t="shared" si="20"/>
        <v>2.9500350000000179</v>
      </c>
      <c r="T64" s="22">
        <f t="shared" si="21"/>
        <v>0.2985158791830797</v>
      </c>
    </row>
    <row r="65" spans="1:20" x14ac:dyDescent="0.2">
      <c r="A65" s="5">
        <v>74</v>
      </c>
      <c r="H65" s="21"/>
      <c r="M65" s="5">
        <f>scrimecost*Meta!O62</f>
        <v>150.69999999999999</v>
      </c>
      <c r="N65" s="5">
        <f>L65-Grade8!L65</f>
        <v>0</v>
      </c>
      <c r="O65" s="5">
        <f>Grade8!M65-M65</f>
        <v>3.1350000000000193</v>
      </c>
      <c r="S65" s="22">
        <f t="shared" si="20"/>
        <v>2.9500350000000179</v>
      </c>
      <c r="T65" s="22">
        <f t="shared" si="21"/>
        <v>0.28714774396223541</v>
      </c>
    </row>
    <row r="66" spans="1:20" x14ac:dyDescent="0.2">
      <c r="A66" s="5">
        <v>75</v>
      </c>
      <c r="H66" s="21"/>
      <c r="M66" s="5">
        <f>scrimecost*Meta!O63</f>
        <v>150.69999999999999</v>
      </c>
      <c r="N66" s="5">
        <f>L66-Grade8!L66</f>
        <v>0</v>
      </c>
      <c r="O66" s="5">
        <f>Grade8!M66-M66</f>
        <v>3.1350000000000193</v>
      </c>
      <c r="S66" s="22">
        <f t="shared" si="20"/>
        <v>2.9500350000000179</v>
      </c>
      <c r="T66" s="22">
        <f t="shared" si="21"/>
        <v>0.27621253210464086</v>
      </c>
    </row>
    <row r="67" spans="1:20" x14ac:dyDescent="0.2">
      <c r="A67" s="5">
        <v>76</v>
      </c>
      <c r="H67" s="21"/>
      <c r="M67" s="5">
        <f>scrimecost*Meta!O64</f>
        <v>150.69999999999999</v>
      </c>
      <c r="N67" s="5">
        <f>L67-Grade8!L67</f>
        <v>0</v>
      </c>
      <c r="O67" s="5">
        <f>Grade8!M67-M67</f>
        <v>3.1350000000000193</v>
      </c>
      <c r="S67" s="22">
        <f t="shared" si="20"/>
        <v>2.9500350000000179</v>
      </c>
      <c r="T67" s="22">
        <f t="shared" si="21"/>
        <v>0.26569375694517411</v>
      </c>
    </row>
    <row r="68" spans="1:20" x14ac:dyDescent="0.2">
      <c r="A68" s="5">
        <v>77</v>
      </c>
      <c r="H68" s="21"/>
      <c r="M68" s="5">
        <f>scrimecost*Meta!O65</f>
        <v>150.69999999999999</v>
      </c>
      <c r="N68" s="5">
        <f>L68-Grade8!L68</f>
        <v>0</v>
      </c>
      <c r="O68" s="5">
        <f>Grade8!M68-M68</f>
        <v>3.1350000000000193</v>
      </c>
      <c r="S68" s="22">
        <f t="shared" si="20"/>
        <v>2.9500350000000179</v>
      </c>
      <c r="T68" s="22">
        <f t="shared" si="21"/>
        <v>0.25557555966684969</v>
      </c>
    </row>
    <row r="69" spans="1:20" x14ac:dyDescent="0.2">
      <c r="A69" s="5">
        <v>78</v>
      </c>
      <c r="H69" s="21"/>
      <c r="M69" s="5">
        <f>scrimecost*Meta!O66</f>
        <v>150.69999999999999</v>
      </c>
      <c r="N69" s="5">
        <f>L69-Grade8!L69</f>
        <v>0</v>
      </c>
      <c r="O69" s="5">
        <f>Grade8!M69-M69</f>
        <v>3.1350000000000193</v>
      </c>
      <c r="S69" s="22">
        <f>IF(A69&lt;startage,1,0)*(N69-Q69-R69)+IF(A69&gt;=startage,1,0)*completionprob*(N69*spart+O69+P69)</f>
        <v>2.9500350000000179</v>
      </c>
      <c r="T69" s="22">
        <f>S69/sreturn^(A69-startage+1)</f>
        <v>0.24584268539099308</v>
      </c>
    </row>
    <row r="70" spans="1:20" x14ac:dyDescent="0.2">
      <c r="A70" s="5">
        <v>79</v>
      </c>
      <c r="H70" s="21"/>
      <c r="M70" s="5"/>
      <c r="S70" s="22">
        <f>SUM(T5:T69)</f>
        <v>-8.7196971865211026E-11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48925</v>
      </c>
      <c r="D2" s="7">
        <f>Meta!C4</f>
        <v>22506</v>
      </c>
      <c r="E2" s="1">
        <f>Meta!D4</f>
        <v>7.9000000000000001E-2</v>
      </c>
      <c r="F2" s="1">
        <f>Meta!F4</f>
        <v>0.59199999999999997</v>
      </c>
      <c r="G2" s="1">
        <f>Meta!I4</f>
        <v>1.9496869757628374</v>
      </c>
      <c r="H2" s="1">
        <f>Meta!E4</f>
        <v>0.94099999999999995</v>
      </c>
      <c r="I2" s="13"/>
      <c r="J2" s="1">
        <f>Meta!X3</f>
        <v>0.63900000000000001</v>
      </c>
      <c r="K2" s="1">
        <f>Meta!D3</f>
        <v>8.3000000000000004E-2</v>
      </c>
      <c r="L2" s="29"/>
      <c r="N2" s="22">
        <f>Meta!T4</f>
        <v>55032</v>
      </c>
      <c r="O2" s="22">
        <f>Meta!U4</f>
        <v>25315</v>
      </c>
      <c r="P2" s="1">
        <f>Meta!V4</f>
        <v>6.5000000000000002E-2</v>
      </c>
      <c r="Q2" s="1">
        <f>Meta!X4</f>
        <v>0.64600000000000002</v>
      </c>
      <c r="R2" s="22">
        <f>Meta!W4</f>
        <v>2684</v>
      </c>
      <c r="T2" s="12">
        <f>IRR(S5:S69)+1</f>
        <v>1.0406671260682869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2338.0221196434591</v>
      </c>
      <c r="D6" s="5">
        <f t="shared" ref="D6:D36" si="0">IF(A6&lt;startage,1,0)*(C6*(1-initialunempprob))+IF(A6=startage,1,0)*(C6*(1-unempprob))+IF(A6&gt;startage,1,0)*(C6*(1-unempprob)+unempprob*300*52)</f>
        <v>2143.9662837130522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164.01342070404849</v>
      </c>
      <c r="G6" s="5">
        <f t="shared" ref="G6:G56" si="3">D6-F6</f>
        <v>1979.9528630090037</v>
      </c>
      <c r="H6" s="22">
        <f>0.1*Grade9!H6</f>
        <v>1075.5225170183664</v>
      </c>
      <c r="I6" s="5">
        <f t="shared" ref="I6:I36" si="4">G6+IF(A6&lt;startage,1,0)*(H6*(1-initialunempprob))+IF(A6&gt;=startage,1,0)*(H6*(1-unempprob))</f>
        <v>2966.207011114846</v>
      </c>
      <c r="J6" s="26">
        <f t="shared" ref="J6:J37" si="5">(F6-(IF(A6&gt;startage,1,0)*(unempprob*300*52)))/(IF(A6&lt;startage,1,0)*((C6+H6)*(1-initialunempprob))+IF(A6&gt;=startage,1,0)*((C6+H6)*(1-unempprob)))</f>
        <v>5.2396763830700681E-2</v>
      </c>
      <c r="L6" s="22">
        <f>0.1*Grade9!L6</f>
        <v>3573.3883150861679</v>
      </c>
      <c r="M6" s="5">
        <f>scrimecost*Meta!O3</f>
        <v>4981.5039999999999</v>
      </c>
      <c r="N6" s="5">
        <f>L6-Grade9!L6</f>
        <v>-32160.494835775509</v>
      </c>
      <c r="O6" s="5"/>
      <c r="P6" s="22"/>
      <c r="Q6" s="22">
        <f>0.05*feel*Grade9!G6</f>
        <v>241.3545808913037</v>
      </c>
      <c r="R6" s="22">
        <f>hstuition</f>
        <v>11298</v>
      </c>
      <c r="S6" s="22">
        <f t="shared" ref="S6:S37" si="6">IF(A6&lt;startage,1,0)*(N6-Q6-R6)+IF(A6&gt;=startage,1,0)*completionprob*(N6*spart+O6+P6)</f>
        <v>-43699.84941666681</v>
      </c>
      <c r="T6" s="22">
        <f t="shared" ref="T6:T37" si="7">S6/sreturn^(A6-startage+1)</f>
        <v>-43699.84941666681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25093.771773726668</v>
      </c>
      <c r="D7" s="5">
        <f t="shared" si="0"/>
        <v>23111.363803602264</v>
      </c>
      <c r="E7" s="5">
        <f t="shared" si="1"/>
        <v>13611.363803602264</v>
      </c>
      <c r="F7" s="5">
        <f t="shared" si="2"/>
        <v>4745.8602818761392</v>
      </c>
      <c r="G7" s="5">
        <f t="shared" si="3"/>
        <v>18365.503521726125</v>
      </c>
      <c r="H7" s="22">
        <f t="shared" ref="H7:H36" si="10">benefits*B7/expnorm</f>
        <v>11543.391467337606</v>
      </c>
      <c r="I7" s="5">
        <f t="shared" si="4"/>
        <v>28996.96706314406</v>
      </c>
      <c r="J7" s="26">
        <f t="shared" si="5"/>
        <v>0.14064797337074772</v>
      </c>
      <c r="L7" s="22">
        <f t="shared" ref="L7:L36" si="11">(sincome+sbenefits)*(1-sunemp)*B7/expnorm</f>
        <v>38531.541695613319</v>
      </c>
      <c r="M7" s="5">
        <f>scrimecost*Meta!O4</f>
        <v>6302.0319999999992</v>
      </c>
      <c r="N7" s="5">
        <f>L7-Grade9!L7</f>
        <v>1904.3114659800995</v>
      </c>
      <c r="O7" s="5">
        <f>Grade9!M7-M7</f>
        <v>131.48800000000028</v>
      </c>
      <c r="P7" s="22">
        <f t="shared" ref="P7:P38" si="12">(spart-initialspart)*(L7*J7+nptrans)</f>
        <v>83.813682752369417</v>
      </c>
      <c r="Q7" s="22"/>
      <c r="R7" s="22"/>
      <c r="S7" s="22">
        <f t="shared" si="6"/>
        <v>1360.2031632787587</v>
      </c>
      <c r="T7" s="22">
        <f t="shared" si="7"/>
        <v>1307.0492275639581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25721.11606806983</v>
      </c>
      <c r="D8" s="5">
        <f t="shared" si="0"/>
        <v>24921.547898692315</v>
      </c>
      <c r="E8" s="5">
        <f t="shared" si="1"/>
        <v>15421.547898692315</v>
      </c>
      <c r="F8" s="5">
        <f t="shared" si="2"/>
        <v>5336.8853889230413</v>
      </c>
      <c r="G8" s="5">
        <f t="shared" si="3"/>
        <v>19584.662509769274</v>
      </c>
      <c r="H8" s="22">
        <f t="shared" si="10"/>
        <v>11831.976254021045</v>
      </c>
      <c r="I8" s="5">
        <f t="shared" si="4"/>
        <v>30481.912639722657</v>
      </c>
      <c r="J8" s="26">
        <f t="shared" si="5"/>
        <v>0.11867339829731792</v>
      </c>
      <c r="L8" s="22">
        <f t="shared" si="11"/>
        <v>39494.830238003648</v>
      </c>
      <c r="M8" s="5">
        <f>scrimecost*Meta!O5</f>
        <v>7279.0080000000007</v>
      </c>
      <c r="N8" s="5">
        <f>L8-Grade9!L8</f>
        <v>1951.9192526296029</v>
      </c>
      <c r="O8" s="5">
        <f>Grade9!M8-M8</f>
        <v>151.87199999999939</v>
      </c>
      <c r="P8" s="22">
        <f t="shared" si="12"/>
        <v>78.686900036636999</v>
      </c>
      <c r="Q8" s="22"/>
      <c r="R8" s="22"/>
      <c r="S8" s="22">
        <f t="shared" si="6"/>
        <v>1403.5003117384738</v>
      </c>
      <c r="T8" s="22">
        <f t="shared" si="7"/>
        <v>1295.951778364893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26364.143969771576</v>
      </c>
      <c r="D9" s="5">
        <f t="shared" si="0"/>
        <v>25513.776596159623</v>
      </c>
      <c r="E9" s="5">
        <f t="shared" si="1"/>
        <v>16013.776596159623</v>
      </c>
      <c r="F9" s="5">
        <f t="shared" si="2"/>
        <v>5530.248058646117</v>
      </c>
      <c r="G9" s="5">
        <f t="shared" si="3"/>
        <v>19983.528537513506</v>
      </c>
      <c r="H9" s="22">
        <f t="shared" si="10"/>
        <v>12127.775660371572</v>
      </c>
      <c r="I9" s="5">
        <f t="shared" si="4"/>
        <v>31153.209920715723</v>
      </c>
      <c r="J9" s="26">
        <f t="shared" si="5"/>
        <v>0.12123328057368975</v>
      </c>
      <c r="L9" s="22">
        <f t="shared" si="11"/>
        <v>40482.200993953746</v>
      </c>
      <c r="M9" s="5">
        <f>scrimecost*Meta!O6</f>
        <v>8846.4639999999999</v>
      </c>
      <c r="N9" s="5">
        <f>L9-Grade9!L9</f>
        <v>2000.7172339453464</v>
      </c>
      <c r="O9" s="5">
        <f>Grade9!M9-M9</f>
        <v>184.57599999999911</v>
      </c>
      <c r="P9" s="22">
        <f t="shared" si="12"/>
        <v>80.232530219383548</v>
      </c>
      <c r="Q9" s="22"/>
      <c r="R9" s="22"/>
      <c r="S9" s="22">
        <f t="shared" si="6"/>
        <v>1465.3928234105399</v>
      </c>
      <c r="T9" s="22">
        <f t="shared" si="7"/>
        <v>1300.2251226572444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27023.247569015868</v>
      </c>
      <c r="D10" s="5">
        <f t="shared" si="0"/>
        <v>26120.811011063615</v>
      </c>
      <c r="E10" s="5">
        <f t="shared" si="1"/>
        <v>16620.811011063615</v>
      </c>
      <c r="F10" s="5">
        <f t="shared" si="2"/>
        <v>5728.4447951122702</v>
      </c>
      <c r="G10" s="5">
        <f t="shared" si="3"/>
        <v>20392.366215951344</v>
      </c>
      <c r="H10" s="22">
        <f t="shared" si="10"/>
        <v>12430.97005188086</v>
      </c>
      <c r="I10" s="5">
        <f t="shared" si="4"/>
        <v>31841.289633733617</v>
      </c>
      <c r="J10" s="26">
        <f t="shared" si="5"/>
        <v>0.12373072669697939</v>
      </c>
      <c r="L10" s="22">
        <f t="shared" si="11"/>
        <v>41494.256018802582</v>
      </c>
      <c r="M10" s="5">
        <f>scrimecost*Meta!O7</f>
        <v>9455.732</v>
      </c>
      <c r="N10" s="5">
        <f>L10-Grade9!L10</f>
        <v>2050.7351647939795</v>
      </c>
      <c r="O10" s="5">
        <f>Grade9!M10-M10</f>
        <v>197.28800000000047</v>
      </c>
      <c r="P10" s="22">
        <f t="shared" si="12"/>
        <v>81.816801156698745</v>
      </c>
      <c r="Q10" s="22"/>
      <c r="R10" s="22"/>
      <c r="S10" s="22">
        <f t="shared" si="6"/>
        <v>1509.250814274407</v>
      </c>
      <c r="T10" s="22">
        <f t="shared" si="7"/>
        <v>1286.8089591658579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27698.828758241259</v>
      </c>
      <c r="D11" s="5">
        <f t="shared" si="0"/>
        <v>26743.021286340201</v>
      </c>
      <c r="E11" s="5">
        <f t="shared" si="1"/>
        <v>17243.021286340201</v>
      </c>
      <c r="F11" s="5">
        <f t="shared" si="2"/>
        <v>5931.5964499900756</v>
      </c>
      <c r="G11" s="5">
        <f t="shared" si="3"/>
        <v>20811.424836350125</v>
      </c>
      <c r="H11" s="22">
        <f t="shared" si="10"/>
        <v>12741.74430317788</v>
      </c>
      <c r="I11" s="5">
        <f t="shared" si="4"/>
        <v>32546.571339576953</v>
      </c>
      <c r="J11" s="26">
        <f t="shared" si="5"/>
        <v>0.12616725950018878</v>
      </c>
      <c r="L11" s="22">
        <f t="shared" si="11"/>
        <v>42531.612419272642</v>
      </c>
      <c r="M11" s="5">
        <f>scrimecost*Meta!O8</f>
        <v>9055.8160000000007</v>
      </c>
      <c r="N11" s="5">
        <f>L11-Grade9!L11</f>
        <v>2102.0035439138228</v>
      </c>
      <c r="O11" s="5">
        <f>Grade9!M11-M11</f>
        <v>188.94399999999951</v>
      </c>
      <c r="P11" s="22">
        <f t="shared" si="12"/>
        <v>83.440678867446834</v>
      </c>
      <c r="Q11" s="22"/>
      <c r="R11" s="22"/>
      <c r="S11" s="22">
        <f t="shared" si="6"/>
        <v>1534.092509109865</v>
      </c>
      <c r="T11" s="22">
        <f t="shared" si="7"/>
        <v>1256.8758182489162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28391.299477197288</v>
      </c>
      <c r="D12" s="5">
        <f t="shared" si="0"/>
        <v>27380.786818498706</v>
      </c>
      <c r="E12" s="5">
        <f t="shared" si="1"/>
        <v>17880.786818498706</v>
      </c>
      <c r="F12" s="5">
        <f t="shared" si="2"/>
        <v>6139.826896239827</v>
      </c>
      <c r="G12" s="5">
        <f t="shared" si="3"/>
        <v>21240.95992225888</v>
      </c>
      <c r="H12" s="22">
        <f t="shared" si="10"/>
        <v>13060.287910757326</v>
      </c>
      <c r="I12" s="5">
        <f t="shared" si="4"/>
        <v>33269.48508806638</v>
      </c>
      <c r="J12" s="26">
        <f t="shared" si="5"/>
        <v>0.12854436467405161</v>
      </c>
      <c r="L12" s="22">
        <f t="shared" si="11"/>
        <v>43594.902729754453</v>
      </c>
      <c r="M12" s="5">
        <f>scrimecost*Meta!O9</f>
        <v>8223.7759999999998</v>
      </c>
      <c r="N12" s="5">
        <f>L12-Grade9!L12</f>
        <v>2154.55363251167</v>
      </c>
      <c r="O12" s="5">
        <f>Grade9!M12-M12</f>
        <v>171.58400000000074</v>
      </c>
      <c r="P12" s="22">
        <f t="shared" si="12"/>
        <v>85.105153520963626</v>
      </c>
      <c r="Q12" s="22"/>
      <c r="R12" s="22"/>
      <c r="S12" s="22">
        <f t="shared" si="6"/>
        <v>1551.2674829162165</v>
      </c>
      <c r="T12" s="22">
        <f t="shared" si="7"/>
        <v>1221.281208299335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29101.081964127221</v>
      </c>
      <c r="D13" s="5">
        <f t="shared" si="0"/>
        <v>28034.496488961173</v>
      </c>
      <c r="E13" s="5">
        <f t="shared" si="1"/>
        <v>18534.496488961173</v>
      </c>
      <c r="F13" s="5">
        <f t="shared" si="2"/>
        <v>6353.2631036458224</v>
      </c>
      <c r="G13" s="5">
        <f t="shared" si="3"/>
        <v>21681.23338531535</v>
      </c>
      <c r="H13" s="22">
        <f t="shared" si="10"/>
        <v>13386.795108526259</v>
      </c>
      <c r="I13" s="5">
        <f t="shared" si="4"/>
        <v>34010.471680268034</v>
      </c>
      <c r="J13" s="26">
        <f t="shared" si="5"/>
        <v>0.13086349167294214</v>
      </c>
      <c r="L13" s="22">
        <f t="shared" si="11"/>
        <v>44684.775297998312</v>
      </c>
      <c r="M13" s="5">
        <f>scrimecost*Meta!O10</f>
        <v>7536.6719999999996</v>
      </c>
      <c r="N13" s="5">
        <f>L13-Grade9!L13</f>
        <v>2208.4174733244508</v>
      </c>
      <c r="O13" s="5">
        <f>Grade9!M13-M13</f>
        <v>157.24799999999959</v>
      </c>
      <c r="P13" s="22">
        <f t="shared" si="12"/>
        <v>86.811240040818333</v>
      </c>
      <c r="Q13" s="22"/>
      <c r="R13" s="22"/>
      <c r="S13" s="22">
        <f t="shared" si="6"/>
        <v>1572.1258090677168</v>
      </c>
      <c r="T13" s="22">
        <f t="shared" si="7"/>
        <v>1189.3356785201229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29828.609013230402</v>
      </c>
      <c r="D14" s="5">
        <f t="shared" si="0"/>
        <v>28704.548901185204</v>
      </c>
      <c r="E14" s="5">
        <f t="shared" si="1"/>
        <v>19204.548901185204</v>
      </c>
      <c r="F14" s="5">
        <f t="shared" si="2"/>
        <v>6572.0352162369691</v>
      </c>
      <c r="G14" s="5">
        <f t="shared" si="3"/>
        <v>22132.513684948237</v>
      </c>
      <c r="H14" s="22">
        <f t="shared" si="10"/>
        <v>13721.464986239416</v>
      </c>
      <c r="I14" s="5">
        <f t="shared" si="4"/>
        <v>34769.982937274741</v>
      </c>
      <c r="J14" s="26">
        <f t="shared" si="5"/>
        <v>0.13312605459868909</v>
      </c>
      <c r="L14" s="22">
        <f t="shared" si="11"/>
        <v>45801.894680448277</v>
      </c>
      <c r="M14" s="5">
        <f>scrimecost*Meta!O11</f>
        <v>7042.8160000000007</v>
      </c>
      <c r="N14" s="5">
        <f>L14-Grade9!L14</f>
        <v>2263.6279101575783</v>
      </c>
      <c r="O14" s="5">
        <f>Grade9!M14-M14</f>
        <v>146.94399999999951</v>
      </c>
      <c r="P14" s="22">
        <f t="shared" si="12"/>
        <v>88.559978723669431</v>
      </c>
      <c r="Q14" s="22"/>
      <c r="R14" s="22"/>
      <c r="S14" s="22">
        <f t="shared" si="6"/>
        <v>1597.6369597730222</v>
      </c>
      <c r="T14" s="22">
        <f t="shared" si="7"/>
        <v>1161.4042559127975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30574.324238561156</v>
      </c>
      <c r="D15" s="5">
        <f t="shared" si="0"/>
        <v>29391.352623714825</v>
      </c>
      <c r="E15" s="5">
        <f t="shared" si="1"/>
        <v>19891.352623714825</v>
      </c>
      <c r="F15" s="5">
        <f t="shared" si="2"/>
        <v>6796.2766316428906</v>
      </c>
      <c r="G15" s="5">
        <f t="shared" si="3"/>
        <v>22595.075992071936</v>
      </c>
      <c r="H15" s="22">
        <f t="shared" si="10"/>
        <v>14064.501610895401</v>
      </c>
      <c r="I15" s="5">
        <f t="shared" si="4"/>
        <v>35548.4819757066</v>
      </c>
      <c r="J15" s="26">
        <f t="shared" si="5"/>
        <v>0.13533343306283235</v>
      </c>
      <c r="L15" s="22">
        <f t="shared" si="11"/>
        <v>46946.942047459474</v>
      </c>
      <c r="M15" s="5">
        <f>scrimecost*Meta!O12</f>
        <v>6728.7880000000005</v>
      </c>
      <c r="N15" s="5">
        <f>L15-Grade9!L15</f>
        <v>2320.2186079115199</v>
      </c>
      <c r="O15" s="5">
        <f>Grade9!M15-M15</f>
        <v>140.39199999999983</v>
      </c>
      <c r="P15" s="22">
        <f t="shared" si="12"/>
        <v>90.352435873591773</v>
      </c>
      <c r="Q15" s="22"/>
      <c r="R15" s="22"/>
      <c r="S15" s="22">
        <f t="shared" si="6"/>
        <v>1627.5589228459519</v>
      </c>
      <c r="T15" s="22">
        <f t="shared" si="7"/>
        <v>1136.9207655959674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31338.682344525183</v>
      </c>
      <c r="D16" s="5">
        <f t="shared" si="0"/>
        <v>30095.326439307697</v>
      </c>
      <c r="E16" s="5">
        <f t="shared" si="1"/>
        <v>20595.326439307697</v>
      </c>
      <c r="F16" s="5">
        <f t="shared" si="2"/>
        <v>7026.1240824339629</v>
      </c>
      <c r="G16" s="5">
        <f t="shared" si="3"/>
        <v>23069.202356873735</v>
      </c>
      <c r="H16" s="22">
        <f t="shared" si="10"/>
        <v>14416.114151167782</v>
      </c>
      <c r="I16" s="5">
        <f t="shared" si="4"/>
        <v>36346.443490099264</v>
      </c>
      <c r="J16" s="26">
        <f t="shared" si="5"/>
        <v>0.13748697302785021</v>
      </c>
      <c r="L16" s="22">
        <f t="shared" si="11"/>
        <v>48120.615598645956</v>
      </c>
      <c r="M16" s="5">
        <f>scrimecost*Meta!O13</f>
        <v>5649.82</v>
      </c>
      <c r="N16" s="5">
        <f>L16-Grade9!L16</f>
        <v>2378.224073109297</v>
      </c>
      <c r="O16" s="5">
        <f>Grade9!M16-M16</f>
        <v>117.88000000000011</v>
      </c>
      <c r="P16" s="22">
        <f t="shared" si="12"/>
        <v>92.189704452262177</v>
      </c>
      <c r="Q16" s="22"/>
      <c r="R16" s="22"/>
      <c r="S16" s="22">
        <f t="shared" si="6"/>
        <v>1643.364710795697</v>
      </c>
      <c r="T16" s="22">
        <f t="shared" si="7"/>
        <v>1103.1018159883536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32122.149403138312</v>
      </c>
      <c r="D17" s="5">
        <f t="shared" si="0"/>
        <v>30816.899600290388</v>
      </c>
      <c r="E17" s="5">
        <f t="shared" si="1"/>
        <v>21316.899600290388</v>
      </c>
      <c r="F17" s="5">
        <f t="shared" si="2"/>
        <v>7261.7177194948117</v>
      </c>
      <c r="G17" s="5">
        <f t="shared" si="3"/>
        <v>23555.181880795575</v>
      </c>
      <c r="H17" s="22">
        <f t="shared" si="10"/>
        <v>14776.517004946978</v>
      </c>
      <c r="I17" s="5">
        <f t="shared" si="4"/>
        <v>37164.354042351741</v>
      </c>
      <c r="J17" s="26">
        <f t="shared" si="5"/>
        <v>0.13958798762786762</v>
      </c>
      <c r="L17" s="22">
        <f t="shared" si="11"/>
        <v>49323.630988612102</v>
      </c>
      <c r="M17" s="5">
        <f>scrimecost*Meta!O14</f>
        <v>5649.82</v>
      </c>
      <c r="N17" s="5">
        <f>L17-Grade9!L17</f>
        <v>2437.679674937026</v>
      </c>
      <c r="O17" s="5">
        <f>Grade9!M17-M17</f>
        <v>117.88000000000011</v>
      </c>
      <c r="P17" s="22">
        <f t="shared" si="12"/>
        <v>94.072904745399342</v>
      </c>
      <c r="Q17" s="22"/>
      <c r="R17" s="22"/>
      <c r="S17" s="22">
        <f t="shared" si="6"/>
        <v>1681.2790302441899</v>
      </c>
      <c r="T17" s="22">
        <f t="shared" si="7"/>
        <v>1084.4501752840276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32925.20313821677</v>
      </c>
      <c r="D18" s="5">
        <f t="shared" si="0"/>
        <v>31556.512090297649</v>
      </c>
      <c r="E18" s="5">
        <f t="shared" si="1"/>
        <v>22056.512090297649</v>
      </c>
      <c r="F18" s="5">
        <f t="shared" si="2"/>
        <v>7503.2011974821817</v>
      </c>
      <c r="G18" s="5">
        <f t="shared" si="3"/>
        <v>24053.310892815469</v>
      </c>
      <c r="H18" s="22">
        <f t="shared" si="10"/>
        <v>15145.929930070652</v>
      </c>
      <c r="I18" s="5">
        <f t="shared" si="4"/>
        <v>38002.712358410543</v>
      </c>
      <c r="J18" s="26">
        <f t="shared" si="5"/>
        <v>0.14163775796934802</v>
      </c>
      <c r="L18" s="22">
        <f t="shared" si="11"/>
        <v>50556.721763327405</v>
      </c>
      <c r="M18" s="5">
        <f>scrimecost*Meta!O15</f>
        <v>5649.82</v>
      </c>
      <c r="N18" s="5">
        <f>L18-Grade9!L18</f>
        <v>2498.6216668104535</v>
      </c>
      <c r="O18" s="5">
        <f>Grade9!M18-M18</f>
        <v>117.88000000000011</v>
      </c>
      <c r="P18" s="22">
        <f t="shared" si="12"/>
        <v>96.003185045864939</v>
      </c>
      <c r="Q18" s="22"/>
      <c r="R18" s="22"/>
      <c r="S18" s="22">
        <f t="shared" si="6"/>
        <v>1720.1412076788981</v>
      </c>
      <c r="T18" s="22">
        <f t="shared" si="7"/>
        <v>1066.1592304048195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33748.333216672181</v>
      </c>
      <c r="D19" s="5">
        <f t="shared" si="0"/>
        <v>32314.614892555081</v>
      </c>
      <c r="E19" s="5">
        <f t="shared" si="1"/>
        <v>22814.614892555081</v>
      </c>
      <c r="F19" s="5">
        <f t="shared" si="2"/>
        <v>7750.7217624192344</v>
      </c>
      <c r="G19" s="5">
        <f t="shared" si="3"/>
        <v>24563.893130135846</v>
      </c>
      <c r="H19" s="22">
        <f t="shared" si="10"/>
        <v>15524.578178322416</v>
      </c>
      <c r="I19" s="5">
        <f t="shared" si="4"/>
        <v>38862.029632370788</v>
      </c>
      <c r="J19" s="26">
        <f t="shared" si="5"/>
        <v>0.14363753391225573</v>
      </c>
      <c r="L19" s="22">
        <f t="shared" si="11"/>
        <v>51820.639807410589</v>
      </c>
      <c r="M19" s="5">
        <f>scrimecost*Meta!O16</f>
        <v>5649.82</v>
      </c>
      <c r="N19" s="5">
        <f>L19-Grade9!L19</f>
        <v>2561.0872084807197</v>
      </c>
      <c r="O19" s="5">
        <f>Grade9!M19-M19</f>
        <v>117.88000000000011</v>
      </c>
      <c r="P19" s="22">
        <f t="shared" si="12"/>
        <v>97.981722353842187</v>
      </c>
      <c r="Q19" s="22"/>
      <c r="R19" s="22"/>
      <c r="S19" s="22">
        <f t="shared" si="6"/>
        <v>1759.9749395494762</v>
      </c>
      <c r="T19" s="22">
        <f t="shared" si="7"/>
        <v>1048.2204288869739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34592.041547088993</v>
      </c>
      <c r="D20" s="5">
        <f t="shared" si="0"/>
        <v>33091.670264868961</v>
      </c>
      <c r="E20" s="5">
        <f t="shared" si="1"/>
        <v>23591.670264868961</v>
      </c>
      <c r="F20" s="5">
        <f t="shared" si="2"/>
        <v>8004.4303414797159</v>
      </c>
      <c r="G20" s="5">
        <f t="shared" si="3"/>
        <v>25087.239923389243</v>
      </c>
      <c r="H20" s="22">
        <f t="shared" si="10"/>
        <v>15912.692632780476</v>
      </c>
      <c r="I20" s="5">
        <f t="shared" si="4"/>
        <v>39742.829838180063</v>
      </c>
      <c r="J20" s="26">
        <f t="shared" si="5"/>
        <v>0.14558853483216572</v>
      </c>
      <c r="L20" s="22">
        <f t="shared" si="11"/>
        <v>53116.155802595851</v>
      </c>
      <c r="M20" s="5">
        <f>scrimecost*Meta!O17</f>
        <v>5649.82</v>
      </c>
      <c r="N20" s="5">
        <f>L20-Grade9!L20</f>
        <v>2625.1143886927384</v>
      </c>
      <c r="O20" s="5">
        <f>Grade9!M20-M20</f>
        <v>117.88000000000011</v>
      </c>
      <c r="P20" s="22">
        <f t="shared" si="12"/>
        <v>100.00972309451886</v>
      </c>
      <c r="Q20" s="22"/>
      <c r="R20" s="22"/>
      <c r="S20" s="22">
        <f t="shared" si="6"/>
        <v>1800.8045147168164</v>
      </c>
      <c r="T20" s="22">
        <f t="shared" si="7"/>
        <v>1030.6254690333762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35456.842585766208</v>
      </c>
      <c r="D21" s="5">
        <f t="shared" si="0"/>
        <v>33888.152021490678</v>
      </c>
      <c r="E21" s="5">
        <f t="shared" si="1"/>
        <v>24388.152021490678</v>
      </c>
      <c r="F21" s="5">
        <f t="shared" si="2"/>
        <v>8264.4816350167057</v>
      </c>
      <c r="G21" s="5">
        <f t="shared" si="3"/>
        <v>25623.670386473972</v>
      </c>
      <c r="H21" s="22">
        <f t="shared" si="10"/>
        <v>16310.509948599985</v>
      </c>
      <c r="I21" s="5">
        <f t="shared" si="4"/>
        <v>40645.650049134558</v>
      </c>
      <c r="J21" s="26">
        <f t="shared" si="5"/>
        <v>0.14749195036378518</v>
      </c>
      <c r="L21" s="22">
        <f t="shared" si="11"/>
        <v>54444.059697660734</v>
      </c>
      <c r="M21" s="5">
        <f>scrimecost*Meta!O18</f>
        <v>4554.7480000000005</v>
      </c>
      <c r="N21" s="5">
        <f>L21-Grade9!L21</f>
        <v>2690.7422484100389</v>
      </c>
      <c r="O21" s="5">
        <f>Grade9!M21-M21</f>
        <v>95.031999999999243</v>
      </c>
      <c r="P21" s="22">
        <f t="shared" si="12"/>
        <v>102.08842385371243</v>
      </c>
      <c r="Q21" s="22"/>
      <c r="R21" s="22"/>
      <c r="S21" s="22">
        <f t="shared" si="6"/>
        <v>1821.1548612633273</v>
      </c>
      <c r="T21" s="22">
        <f t="shared" si="7"/>
        <v>1001.5424041774359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36343.263650410372</v>
      </c>
      <c r="D22" s="5">
        <f t="shared" si="0"/>
        <v>34704.545822027954</v>
      </c>
      <c r="E22" s="5">
        <f t="shared" si="1"/>
        <v>25204.545822027954</v>
      </c>
      <c r="F22" s="5">
        <f t="shared" si="2"/>
        <v>8531.0342108921268</v>
      </c>
      <c r="G22" s="5">
        <f t="shared" si="3"/>
        <v>26173.511611135829</v>
      </c>
      <c r="H22" s="22">
        <f t="shared" si="10"/>
        <v>16718.272697314987</v>
      </c>
      <c r="I22" s="5">
        <f t="shared" si="4"/>
        <v>41571.040765362937</v>
      </c>
      <c r="J22" s="26">
        <f t="shared" si="5"/>
        <v>0.14934894112634081</v>
      </c>
      <c r="L22" s="22">
        <f t="shared" si="11"/>
        <v>55805.161190102262</v>
      </c>
      <c r="M22" s="5">
        <f>scrimecost*Meta!O19</f>
        <v>4554.7480000000005</v>
      </c>
      <c r="N22" s="5">
        <f>L22-Grade9!L22</f>
        <v>2758.0108046203095</v>
      </c>
      <c r="O22" s="5">
        <f>Grade9!M22-M22</f>
        <v>95.031999999999243</v>
      </c>
      <c r="P22" s="22">
        <f t="shared" si="12"/>
        <v>104.21909213188589</v>
      </c>
      <c r="Q22" s="22"/>
      <c r="R22" s="22"/>
      <c r="S22" s="22">
        <f t="shared" si="6"/>
        <v>1864.0514336735253</v>
      </c>
      <c r="T22" s="22">
        <f t="shared" si="7"/>
        <v>985.07323636453441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37251.845241670628</v>
      </c>
      <c r="D23" s="5">
        <f t="shared" si="0"/>
        <v>35541.34946757865</v>
      </c>
      <c r="E23" s="5">
        <f t="shared" si="1"/>
        <v>26041.34946757865</v>
      </c>
      <c r="F23" s="5">
        <f t="shared" si="2"/>
        <v>8804.2506011644291</v>
      </c>
      <c r="G23" s="5">
        <f t="shared" si="3"/>
        <v>26737.098866414221</v>
      </c>
      <c r="H23" s="22">
        <f t="shared" si="10"/>
        <v>17136.229514747862</v>
      </c>
      <c r="I23" s="5">
        <f t="shared" si="4"/>
        <v>42519.566249497002</v>
      </c>
      <c r="J23" s="26">
        <f t="shared" si="5"/>
        <v>0.15116063943127309</v>
      </c>
      <c r="L23" s="22">
        <f t="shared" si="11"/>
        <v>57200.290219854818</v>
      </c>
      <c r="M23" s="5">
        <f>scrimecost*Meta!O20</f>
        <v>4554.7480000000005</v>
      </c>
      <c r="N23" s="5">
        <f>L23-Grade9!L23</f>
        <v>2826.9610747358165</v>
      </c>
      <c r="O23" s="5">
        <f>Grade9!M23-M23</f>
        <v>95.031999999999243</v>
      </c>
      <c r="P23" s="22">
        <f t="shared" si="12"/>
        <v>106.40302711701365</v>
      </c>
      <c r="Q23" s="22"/>
      <c r="R23" s="22"/>
      <c r="S23" s="22">
        <f t="shared" si="6"/>
        <v>1908.0204203939654</v>
      </c>
      <c r="T23" s="22">
        <f t="shared" si="7"/>
        <v>968.90636977116844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38183.14137271238</v>
      </c>
      <c r="D24" s="5">
        <f t="shared" si="0"/>
        <v>36399.073204268105</v>
      </c>
      <c r="E24" s="5">
        <f t="shared" si="1"/>
        <v>26899.073204268105</v>
      </c>
      <c r="F24" s="5">
        <f t="shared" si="2"/>
        <v>9084.2974011935366</v>
      </c>
      <c r="G24" s="5">
        <f t="shared" si="3"/>
        <v>27314.775803074568</v>
      </c>
      <c r="H24" s="22">
        <f t="shared" si="10"/>
        <v>17564.635252616557</v>
      </c>
      <c r="I24" s="5">
        <f t="shared" si="4"/>
        <v>43491.804870734421</v>
      </c>
      <c r="J24" s="26">
        <f t="shared" si="5"/>
        <v>0.1529281499726704</v>
      </c>
      <c r="L24" s="22">
        <f t="shared" si="11"/>
        <v>58630.297475351181</v>
      </c>
      <c r="M24" s="5">
        <f>scrimecost*Meta!O21</f>
        <v>4554.7480000000005</v>
      </c>
      <c r="N24" s="5">
        <f>L24-Grade9!L24</f>
        <v>2897.6351016042026</v>
      </c>
      <c r="O24" s="5">
        <f>Grade9!M24-M24</f>
        <v>95.031999999999243</v>
      </c>
      <c r="P24" s="22">
        <f t="shared" si="12"/>
        <v>108.6415604767696</v>
      </c>
      <c r="Q24" s="22"/>
      <c r="R24" s="22"/>
      <c r="S24" s="22">
        <f t="shared" si="6"/>
        <v>1953.0886317824115</v>
      </c>
      <c r="T24" s="22">
        <f t="shared" si="7"/>
        <v>953.03512901933834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39137.719907030201</v>
      </c>
      <c r="D25" s="5">
        <f t="shared" si="0"/>
        <v>37278.240034374816</v>
      </c>
      <c r="E25" s="5">
        <f t="shared" si="1"/>
        <v>27778.240034374816</v>
      </c>
      <c r="F25" s="5">
        <f t="shared" si="2"/>
        <v>9371.3453712233768</v>
      </c>
      <c r="G25" s="5">
        <f t="shared" si="3"/>
        <v>27906.894663151441</v>
      </c>
      <c r="H25" s="22">
        <f t="shared" si="10"/>
        <v>18003.751133931972</v>
      </c>
      <c r="I25" s="5">
        <f t="shared" si="4"/>
        <v>44488.349457502787</v>
      </c>
      <c r="J25" s="26">
        <f t="shared" si="5"/>
        <v>0.15465255050086293</v>
      </c>
      <c r="L25" s="22">
        <f t="shared" si="11"/>
        <v>60096.054912234962</v>
      </c>
      <c r="M25" s="5">
        <f>scrimecost*Meta!O22</f>
        <v>4554.7480000000005</v>
      </c>
      <c r="N25" s="5">
        <f>L25-Grade9!L25</f>
        <v>2970.0759791443124</v>
      </c>
      <c r="O25" s="5">
        <f>Grade9!M25-M25</f>
        <v>95.031999999999243</v>
      </c>
      <c r="P25" s="22">
        <f t="shared" si="12"/>
        <v>110.93605717051945</v>
      </c>
      <c r="Q25" s="22"/>
      <c r="R25" s="22"/>
      <c r="S25" s="22">
        <f t="shared" si="6"/>
        <v>1999.2835484555771</v>
      </c>
      <c r="T25" s="22">
        <f t="shared" si="7"/>
        <v>937.4530222400947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40116.162904705954</v>
      </c>
      <c r="D26" s="5">
        <f t="shared" si="0"/>
        <v>38179.386035234187</v>
      </c>
      <c r="E26" s="5">
        <f t="shared" si="1"/>
        <v>28679.386035234187</v>
      </c>
      <c r="F26" s="5">
        <f t="shared" si="2"/>
        <v>9665.5695405039623</v>
      </c>
      <c r="G26" s="5">
        <f t="shared" si="3"/>
        <v>28513.816494730225</v>
      </c>
      <c r="H26" s="22">
        <f t="shared" si="10"/>
        <v>18453.84491228027</v>
      </c>
      <c r="I26" s="5">
        <f t="shared" si="4"/>
        <v>45509.80765894035</v>
      </c>
      <c r="J26" s="26">
        <f t="shared" si="5"/>
        <v>0.15633489247958743</v>
      </c>
      <c r="L26" s="22">
        <f t="shared" si="11"/>
        <v>61598.45628504084</v>
      </c>
      <c r="M26" s="5">
        <f>scrimecost*Meta!O23</f>
        <v>3534.828</v>
      </c>
      <c r="N26" s="5">
        <f>L26-Grade9!L26</f>
        <v>3044.3278786229348</v>
      </c>
      <c r="O26" s="5">
        <f>Grade9!M26-M26</f>
        <v>73.751999999999953</v>
      </c>
      <c r="P26" s="22">
        <f t="shared" si="12"/>
        <v>113.28791628161308</v>
      </c>
      <c r="Q26" s="22"/>
      <c r="R26" s="22"/>
      <c r="S26" s="22">
        <f t="shared" si="6"/>
        <v>2026.6088580455792</v>
      </c>
      <c r="T26" s="22">
        <f t="shared" si="7"/>
        <v>913.13128405843645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41119.066977323593</v>
      </c>
      <c r="D27" s="5">
        <f t="shared" si="0"/>
        <v>39103.06068611503</v>
      </c>
      <c r="E27" s="5">
        <f t="shared" si="1"/>
        <v>29603.06068611503</v>
      </c>
      <c r="F27" s="5">
        <f t="shared" si="2"/>
        <v>9967.1493140165567</v>
      </c>
      <c r="G27" s="5">
        <f t="shared" si="3"/>
        <v>29135.911372098475</v>
      </c>
      <c r="H27" s="22">
        <f t="shared" si="10"/>
        <v>18915.191035087275</v>
      </c>
      <c r="I27" s="5">
        <f t="shared" si="4"/>
        <v>46556.802315413857</v>
      </c>
      <c r="J27" s="26">
        <f t="shared" si="5"/>
        <v>0.1579762017271234</v>
      </c>
      <c r="L27" s="22">
        <f t="shared" si="11"/>
        <v>63138.417692166848</v>
      </c>
      <c r="M27" s="5">
        <f>scrimecost*Meta!O24</f>
        <v>3534.828</v>
      </c>
      <c r="N27" s="5">
        <f>L27-Grade9!L27</f>
        <v>3120.4360755884991</v>
      </c>
      <c r="O27" s="5">
        <f>Grade9!M27-M27</f>
        <v>73.751999999999953</v>
      </c>
      <c r="P27" s="22">
        <f t="shared" si="12"/>
        <v>115.698571870484</v>
      </c>
      <c r="Q27" s="22"/>
      <c r="R27" s="22"/>
      <c r="S27" s="22">
        <f t="shared" si="6"/>
        <v>2075.1423923753155</v>
      </c>
      <c r="T27" s="22">
        <f t="shared" si="7"/>
        <v>898.46125262428984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42147.043651756678</v>
      </c>
      <c r="D28" s="5">
        <f t="shared" si="0"/>
        <v>40049.827203267901</v>
      </c>
      <c r="E28" s="5">
        <f t="shared" si="1"/>
        <v>30549.827203267901</v>
      </c>
      <c r="F28" s="5">
        <f t="shared" si="2"/>
        <v>10276.268581866971</v>
      </c>
      <c r="G28" s="5">
        <f t="shared" si="3"/>
        <v>29773.558621400931</v>
      </c>
      <c r="H28" s="22">
        <f t="shared" si="10"/>
        <v>19388.070810964455</v>
      </c>
      <c r="I28" s="5">
        <f t="shared" si="4"/>
        <v>47629.9718382992</v>
      </c>
      <c r="J28" s="26">
        <f t="shared" si="5"/>
        <v>0.1595774790417927</v>
      </c>
      <c r="L28" s="22">
        <f t="shared" si="11"/>
        <v>64716.878134471008</v>
      </c>
      <c r="M28" s="5">
        <f>scrimecost*Meta!O25</f>
        <v>3534.828</v>
      </c>
      <c r="N28" s="5">
        <f>L28-Grade9!L28</f>
        <v>3198.4469774782046</v>
      </c>
      <c r="O28" s="5">
        <f>Grade9!M28-M28</f>
        <v>73.751999999999953</v>
      </c>
      <c r="P28" s="22">
        <f t="shared" si="12"/>
        <v>118.16949384907672</v>
      </c>
      <c r="Q28" s="22"/>
      <c r="R28" s="22"/>
      <c r="S28" s="22">
        <f t="shared" si="6"/>
        <v>2124.889265063297</v>
      </c>
      <c r="T28" s="22">
        <f t="shared" si="7"/>
        <v>884.0481435692717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43200.719743050598</v>
      </c>
      <c r="D29" s="5">
        <f t="shared" si="0"/>
        <v>41020.262883349606</v>
      </c>
      <c r="E29" s="5">
        <f t="shared" si="1"/>
        <v>31520.262883349606</v>
      </c>
      <c r="F29" s="5">
        <f t="shared" si="2"/>
        <v>10593.115831413646</v>
      </c>
      <c r="G29" s="5">
        <f t="shared" si="3"/>
        <v>30427.147051935957</v>
      </c>
      <c r="H29" s="22">
        <f t="shared" si="10"/>
        <v>19872.772581238565</v>
      </c>
      <c r="I29" s="5">
        <f t="shared" si="4"/>
        <v>48729.970599256674</v>
      </c>
      <c r="J29" s="26">
        <f t="shared" si="5"/>
        <v>0.16113970081220177</v>
      </c>
      <c r="L29" s="22">
        <f t="shared" si="11"/>
        <v>66334.800087832788</v>
      </c>
      <c r="M29" s="5">
        <f>scrimecost*Meta!O26</f>
        <v>3534.828</v>
      </c>
      <c r="N29" s="5">
        <f>L29-Grade9!L29</f>
        <v>3278.4081519151587</v>
      </c>
      <c r="O29" s="5">
        <f>Grade9!M29-M29</f>
        <v>73.751999999999953</v>
      </c>
      <c r="P29" s="22">
        <f t="shared" si="12"/>
        <v>120.70218887713425</v>
      </c>
      <c r="Q29" s="22"/>
      <c r="R29" s="22"/>
      <c r="S29" s="22">
        <f t="shared" si="6"/>
        <v>2175.8798095684815</v>
      </c>
      <c r="T29" s="22">
        <f t="shared" si="7"/>
        <v>869.88667954320158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44280.737736626863</v>
      </c>
      <c r="D30" s="5">
        <f t="shared" si="0"/>
        <v>42014.959455433345</v>
      </c>
      <c r="E30" s="5">
        <f t="shared" si="1"/>
        <v>32514.959455433345</v>
      </c>
      <c r="F30" s="5">
        <f t="shared" si="2"/>
        <v>10917.884262198986</v>
      </c>
      <c r="G30" s="5">
        <f t="shared" si="3"/>
        <v>31097.075193234359</v>
      </c>
      <c r="H30" s="22">
        <f t="shared" si="10"/>
        <v>20369.591895769528</v>
      </c>
      <c r="I30" s="5">
        <f t="shared" si="4"/>
        <v>49857.469329238098</v>
      </c>
      <c r="J30" s="26">
        <f t="shared" si="5"/>
        <v>0.16266381961260087</v>
      </c>
      <c r="L30" s="22">
        <f t="shared" si="11"/>
        <v>67993.170090028609</v>
      </c>
      <c r="M30" s="5">
        <f>scrimecost*Meta!O27</f>
        <v>3534.828</v>
      </c>
      <c r="N30" s="5">
        <f>L30-Grade9!L30</f>
        <v>3360.3683557130425</v>
      </c>
      <c r="O30" s="5">
        <f>Grade9!M30-M30</f>
        <v>73.751999999999953</v>
      </c>
      <c r="P30" s="22">
        <f t="shared" si="12"/>
        <v>123.29820128089322</v>
      </c>
      <c r="Q30" s="22"/>
      <c r="R30" s="22"/>
      <c r="S30" s="22">
        <f t="shared" si="6"/>
        <v>2228.1451176862988</v>
      </c>
      <c r="T30" s="22">
        <f t="shared" si="7"/>
        <v>855.97171772275544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45387.756180042539</v>
      </c>
      <c r="D31" s="5">
        <f t="shared" si="0"/>
        <v>43034.523441819183</v>
      </c>
      <c r="E31" s="5">
        <f t="shared" si="1"/>
        <v>33534.523441819183</v>
      </c>
      <c r="F31" s="5">
        <f t="shared" si="2"/>
        <v>11250.771903753963</v>
      </c>
      <c r="G31" s="5">
        <f t="shared" si="3"/>
        <v>31783.751538065218</v>
      </c>
      <c r="H31" s="22">
        <f t="shared" si="10"/>
        <v>20878.831693163767</v>
      </c>
      <c r="I31" s="5">
        <f t="shared" si="4"/>
        <v>51013.155527469047</v>
      </c>
      <c r="J31" s="26">
        <f t="shared" si="5"/>
        <v>0.16415076478372198</v>
      </c>
      <c r="L31" s="22">
        <f t="shared" si="11"/>
        <v>69692.99934227932</v>
      </c>
      <c r="M31" s="5">
        <f>scrimecost*Meta!O28</f>
        <v>3091.9679999999998</v>
      </c>
      <c r="N31" s="5">
        <f>L31-Grade9!L31</f>
        <v>3444.3775646058784</v>
      </c>
      <c r="O31" s="5">
        <f>Grade9!M31-M31</f>
        <v>64.511999999999716</v>
      </c>
      <c r="P31" s="22">
        <f t="shared" si="12"/>
        <v>125.95911399474619</v>
      </c>
      <c r="Q31" s="22"/>
      <c r="R31" s="22"/>
      <c r="S31" s="22">
        <f t="shared" si="6"/>
        <v>2273.0222185070647</v>
      </c>
      <c r="T31" s="22">
        <f t="shared" si="7"/>
        <v>839.08853632713272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46522.45008454359</v>
      </c>
      <c r="D32" s="5">
        <f t="shared" si="0"/>
        <v>44079.57652786465</v>
      </c>
      <c r="E32" s="5">
        <f t="shared" si="1"/>
        <v>34579.57652786465</v>
      </c>
      <c r="F32" s="5">
        <f t="shared" si="2"/>
        <v>11599.939389134273</v>
      </c>
      <c r="G32" s="5">
        <f t="shared" si="3"/>
        <v>32479.637138730377</v>
      </c>
      <c r="H32" s="22">
        <f t="shared" si="10"/>
        <v>21400.802485492855</v>
      </c>
      <c r="I32" s="5">
        <f t="shared" si="4"/>
        <v>52189.776227869297</v>
      </c>
      <c r="J32" s="26">
        <f t="shared" si="5"/>
        <v>0.16572864878997931</v>
      </c>
      <c r="L32" s="22">
        <f t="shared" si="11"/>
        <v>71435.324325836293</v>
      </c>
      <c r="M32" s="5">
        <f>scrimecost*Meta!O29</f>
        <v>3091.9679999999998</v>
      </c>
      <c r="N32" s="5">
        <f>L32-Grade9!L32</f>
        <v>3530.4870037210203</v>
      </c>
      <c r="O32" s="5">
        <f>Grade9!M32-M32</f>
        <v>64.511999999999716</v>
      </c>
      <c r="P32" s="22">
        <f t="shared" si="12"/>
        <v>128.75015843476362</v>
      </c>
      <c r="Q32" s="22"/>
      <c r="R32" s="22"/>
      <c r="S32" s="22">
        <f t="shared" si="6"/>
        <v>2327.9933138310685</v>
      </c>
      <c r="T32" s="22">
        <f t="shared" si="7"/>
        <v>825.79832907437162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47685.511336657175</v>
      </c>
      <c r="D33" s="5">
        <f t="shared" si="0"/>
        <v>45150.755941061259</v>
      </c>
      <c r="E33" s="5">
        <f t="shared" si="1"/>
        <v>35650.755941061259</v>
      </c>
      <c r="F33" s="5">
        <f t="shared" si="2"/>
        <v>12056.797408862627</v>
      </c>
      <c r="G33" s="5">
        <f t="shared" si="3"/>
        <v>33093.958532198631</v>
      </c>
      <c r="H33" s="22">
        <f t="shared" si="10"/>
        <v>21935.822547630174</v>
      </c>
      <c r="I33" s="5">
        <f t="shared" si="4"/>
        <v>53296.851098566025</v>
      </c>
      <c r="J33" s="26">
        <f t="shared" si="5"/>
        <v>0.16881139498724182</v>
      </c>
      <c r="L33" s="22">
        <f t="shared" si="11"/>
        <v>73221.207433982199</v>
      </c>
      <c r="M33" s="5">
        <f>scrimecost*Meta!O30</f>
        <v>3091.9679999999998</v>
      </c>
      <c r="N33" s="5">
        <f>L33-Grade9!L33</f>
        <v>3618.7491788140323</v>
      </c>
      <c r="O33" s="5">
        <f>Grade9!M33-M33</f>
        <v>64.511999999999716</v>
      </c>
      <c r="P33" s="22">
        <f t="shared" si="12"/>
        <v>132.40201918706529</v>
      </c>
      <c r="Q33" s="22"/>
      <c r="R33" s="22"/>
      <c r="S33" s="22">
        <f t="shared" si="6"/>
        <v>2385.0830553675751</v>
      </c>
      <c r="T33" s="22">
        <f t="shared" si="7"/>
        <v>812.98763892776196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48877.649120073605</v>
      </c>
      <c r="D34" s="5">
        <f t="shared" si="0"/>
        <v>46248.714839587796</v>
      </c>
      <c r="E34" s="5">
        <f t="shared" si="1"/>
        <v>36748.714839587796</v>
      </c>
      <c r="F34" s="5">
        <f t="shared" si="2"/>
        <v>12525.076879084194</v>
      </c>
      <c r="G34" s="5">
        <f t="shared" si="3"/>
        <v>33723.637960503605</v>
      </c>
      <c r="H34" s="22">
        <f t="shared" si="10"/>
        <v>22484.21811132093</v>
      </c>
      <c r="I34" s="5">
        <f t="shared" si="4"/>
        <v>54431.602841030181</v>
      </c>
      <c r="J34" s="26">
        <f t="shared" si="5"/>
        <v>0.17181895225286378</v>
      </c>
      <c r="L34" s="22">
        <f t="shared" si="11"/>
        <v>75051.737619831751</v>
      </c>
      <c r="M34" s="5">
        <f>scrimecost*Meta!O31</f>
        <v>3091.9679999999998</v>
      </c>
      <c r="N34" s="5">
        <f>L34-Grade9!L34</f>
        <v>3709.2179082843941</v>
      </c>
      <c r="O34" s="5">
        <f>Grade9!M34-M34</f>
        <v>64.511999999999716</v>
      </c>
      <c r="P34" s="22">
        <f t="shared" si="12"/>
        <v>136.14517645817446</v>
      </c>
      <c r="Q34" s="22"/>
      <c r="R34" s="22"/>
      <c r="S34" s="22">
        <f t="shared" si="6"/>
        <v>2443.600040442509</v>
      </c>
      <c r="T34" s="22">
        <f t="shared" si="7"/>
        <v>800.38459895844528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50099.590348075435</v>
      </c>
      <c r="D35" s="5">
        <f t="shared" si="0"/>
        <v>47374.122710577481</v>
      </c>
      <c r="E35" s="5">
        <f t="shared" si="1"/>
        <v>37874.122710577481</v>
      </c>
      <c r="F35" s="5">
        <f t="shared" si="2"/>
        <v>13005.063336061296</v>
      </c>
      <c r="G35" s="5">
        <f t="shared" si="3"/>
        <v>34369.05937451619</v>
      </c>
      <c r="H35" s="22">
        <f t="shared" si="10"/>
        <v>23046.32356410395</v>
      </c>
      <c r="I35" s="5">
        <f t="shared" si="4"/>
        <v>55594.723377055925</v>
      </c>
      <c r="J35" s="26">
        <f t="shared" si="5"/>
        <v>0.17475315446322665</v>
      </c>
      <c r="L35" s="22">
        <f t="shared" si="11"/>
        <v>76928.031060327528</v>
      </c>
      <c r="M35" s="5">
        <f>scrimecost*Meta!O32</f>
        <v>3091.9679999999998</v>
      </c>
      <c r="N35" s="5">
        <f>L35-Grade9!L35</f>
        <v>3801.9483559914806</v>
      </c>
      <c r="O35" s="5">
        <f>Grade9!M35-M35</f>
        <v>64.511999999999716</v>
      </c>
      <c r="P35" s="22">
        <f t="shared" si="12"/>
        <v>139.98191266106133</v>
      </c>
      <c r="Q35" s="22"/>
      <c r="R35" s="22"/>
      <c r="S35" s="22">
        <f t="shared" si="6"/>
        <v>2503.5799501442957</v>
      </c>
      <c r="T35" s="22">
        <f t="shared" si="7"/>
        <v>787.98550518331979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51352.080106777335</v>
      </c>
      <c r="D36" s="5">
        <f t="shared" si="0"/>
        <v>48527.665778341929</v>
      </c>
      <c r="E36" s="5">
        <f t="shared" si="1"/>
        <v>39027.665778341929</v>
      </c>
      <c r="F36" s="5">
        <f t="shared" si="2"/>
        <v>13497.049454462833</v>
      </c>
      <c r="G36" s="5">
        <f t="shared" si="3"/>
        <v>35030.616323879098</v>
      </c>
      <c r="H36" s="22">
        <f t="shared" si="10"/>
        <v>23622.481653206552</v>
      </c>
      <c r="I36" s="5">
        <f t="shared" si="4"/>
        <v>56786.921926482333</v>
      </c>
      <c r="J36" s="26">
        <f t="shared" si="5"/>
        <v>0.17761579076601972</v>
      </c>
      <c r="L36" s="22">
        <f t="shared" si="11"/>
        <v>78851.231836835737</v>
      </c>
      <c r="M36" s="5">
        <f>scrimecost*Meta!O33</f>
        <v>2498.8040000000001</v>
      </c>
      <c r="N36" s="5">
        <f>L36-Grade9!L36</f>
        <v>3896.9970648913149</v>
      </c>
      <c r="O36" s="5">
        <f>Grade9!M36-M36</f>
        <v>52.135999999999967</v>
      </c>
      <c r="P36" s="22">
        <f t="shared" si="12"/>
        <v>143.91456726902044</v>
      </c>
      <c r="Q36" s="22"/>
      <c r="R36" s="22"/>
      <c r="S36" s="22">
        <f t="shared" si="6"/>
        <v>2553.4135415886703</v>
      </c>
      <c r="T36" s="22">
        <f t="shared" si="7"/>
        <v>772.26452515354106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52635.882109446749</v>
      </c>
      <c r="D37" s="5">
        <f t="shared" ref="D37:D56" si="15">IF(A37&lt;startage,1,0)*(C37*(1-initialunempprob))+IF(A37=startage,1,0)*(C37*(1-unempprob))+IF(A37&gt;startage,1,0)*(C37*(1-unempprob)+unempprob*300*52)</f>
        <v>49710.04742280046</v>
      </c>
      <c r="E37" s="5">
        <f t="shared" si="1"/>
        <v>40210.04742280046</v>
      </c>
      <c r="F37" s="5">
        <f t="shared" si="2"/>
        <v>14001.335225824396</v>
      </c>
      <c r="G37" s="5">
        <f t="shared" si="3"/>
        <v>35708.712196976063</v>
      </c>
      <c r="H37" s="22">
        <f t="shared" ref="H37:H56" si="16">benefits*B37/expnorm</f>
        <v>24213.043694536715</v>
      </c>
      <c r="I37" s="5">
        <f t="shared" ref="I37:I56" si="17">G37+IF(A37&lt;startage,1,0)*(H37*(1-initialunempprob))+IF(A37&gt;=startage,1,0)*(H37*(1-unempprob))</f>
        <v>58008.925439644379</v>
      </c>
      <c r="J37" s="26">
        <f t="shared" si="5"/>
        <v>0.18040860667118364</v>
      </c>
      <c r="L37" s="22">
        <f t="shared" ref="L37:L56" si="18">(sincome+sbenefits)*(1-sunemp)*B37/expnorm</f>
        <v>80822.51263275661</v>
      </c>
      <c r="M37" s="5">
        <f>scrimecost*Meta!O34</f>
        <v>2498.8040000000001</v>
      </c>
      <c r="N37" s="5">
        <f>L37-Grade9!L37</f>
        <v>3994.4219915135473</v>
      </c>
      <c r="O37" s="5">
        <f>Grade9!M37-M37</f>
        <v>52.135999999999967</v>
      </c>
      <c r="P37" s="22">
        <f t="shared" si="12"/>
        <v>147.94553824217843</v>
      </c>
      <c r="Q37" s="22"/>
      <c r="R37" s="22"/>
      <c r="S37" s="22">
        <f t="shared" si="6"/>
        <v>2616.4299342190939</v>
      </c>
      <c r="T37" s="22">
        <f t="shared" si="7"/>
        <v>760.40016371145362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53951.779162182931</v>
      </c>
      <c r="D38" s="5">
        <f t="shared" si="15"/>
        <v>50921.988608370484</v>
      </c>
      <c r="E38" s="5">
        <f t="shared" si="1"/>
        <v>41421.988608370484</v>
      </c>
      <c r="F38" s="5">
        <f t="shared" si="2"/>
        <v>14518.228141470012</v>
      </c>
      <c r="G38" s="5">
        <f t="shared" si="3"/>
        <v>36403.760466900472</v>
      </c>
      <c r="H38" s="22">
        <f t="shared" si="16"/>
        <v>24818.369786900133</v>
      </c>
      <c r="I38" s="5">
        <f t="shared" si="17"/>
        <v>59261.479040635495</v>
      </c>
      <c r="J38" s="26">
        <f t="shared" ref="J38:J56" si="19">(F38-(IF(A38&gt;startage,1,0)*(unempprob*300*52)))/(IF(A38&lt;startage,1,0)*((C38+H38)*(1-initialunempprob))+IF(A38&gt;=startage,1,0)*((C38+H38)*(1-unempprob)))</f>
        <v>0.18313330511524609</v>
      </c>
      <c r="L38" s="22">
        <f t="shared" si="18"/>
        <v>82843.075448575546</v>
      </c>
      <c r="M38" s="5">
        <f>scrimecost*Meta!O35</f>
        <v>2498.8040000000001</v>
      </c>
      <c r="N38" s="5">
        <f>L38-Grade9!L38</f>
        <v>4094.2825413014216</v>
      </c>
      <c r="O38" s="5">
        <f>Grade9!M38-M38</f>
        <v>52.135999999999967</v>
      </c>
      <c r="P38" s="22">
        <f t="shared" si="12"/>
        <v>152.07728348966549</v>
      </c>
      <c r="Q38" s="22"/>
      <c r="R38" s="22"/>
      <c r="S38" s="22">
        <f t="shared" ref="S38:S69" si="20">IF(A38&lt;startage,1,0)*(N38-Q38-R38)+IF(A38&gt;=startage,1,0)*completionprob*(N38*spart+O38+P38)</f>
        <v>2681.0217366653314</v>
      </c>
      <c r="T38" s="22">
        <f t="shared" ref="T38:T69" si="21">S38/sreturn^(A38-startage+1)</f>
        <v>748.7237196836677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55300.573641237497</v>
      </c>
      <c r="D39" s="5">
        <f t="shared" si="15"/>
        <v>52164.228323579737</v>
      </c>
      <c r="E39" s="5">
        <f t="shared" si="1"/>
        <v>42664.228323579737</v>
      </c>
      <c r="F39" s="5">
        <f t="shared" si="2"/>
        <v>15048.043380006759</v>
      </c>
      <c r="G39" s="5">
        <f t="shared" si="3"/>
        <v>37116.184943572982</v>
      </c>
      <c r="H39" s="22">
        <f t="shared" si="16"/>
        <v>25438.829031572634</v>
      </c>
      <c r="I39" s="5">
        <f t="shared" si="17"/>
        <v>60545.346481651373</v>
      </c>
      <c r="J39" s="26">
        <f t="shared" si="19"/>
        <v>0.1857915474996972</v>
      </c>
      <c r="L39" s="22">
        <f t="shared" si="18"/>
        <v>84914.152334789906</v>
      </c>
      <c r="M39" s="5">
        <f>scrimecost*Meta!O36</f>
        <v>2498.8040000000001</v>
      </c>
      <c r="N39" s="5">
        <f>L39-Grade9!L39</f>
        <v>4196.6396048339375</v>
      </c>
      <c r="O39" s="5">
        <f>Grade9!M39-M39</f>
        <v>52.135999999999967</v>
      </c>
      <c r="P39" s="22">
        <f t="shared" ref="P39:P56" si="22">(spart-initialspart)*(L39*J39+nptrans)</f>
        <v>156.31232236833964</v>
      </c>
      <c r="Q39" s="22"/>
      <c r="R39" s="22"/>
      <c r="S39" s="22">
        <f t="shared" si="20"/>
        <v>2747.2283341726902</v>
      </c>
      <c r="T39" s="22">
        <f t="shared" si="21"/>
        <v>737.23200053890685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56683.087982268429</v>
      </c>
      <c r="D40" s="5">
        <f t="shared" si="15"/>
        <v>53437.524031669229</v>
      </c>
      <c r="E40" s="5">
        <f t="shared" si="1"/>
        <v>43937.524031669229</v>
      </c>
      <c r="F40" s="5">
        <f t="shared" si="2"/>
        <v>15591.103999506926</v>
      </c>
      <c r="G40" s="5">
        <f t="shared" si="3"/>
        <v>37846.420032162307</v>
      </c>
      <c r="H40" s="22">
        <f t="shared" si="16"/>
        <v>26074.799757361947</v>
      </c>
      <c r="I40" s="5">
        <f t="shared" si="17"/>
        <v>61861.310608692656</v>
      </c>
      <c r="J40" s="26">
        <f t="shared" si="19"/>
        <v>0.18838495470403976</v>
      </c>
      <c r="L40" s="22">
        <f t="shared" si="18"/>
        <v>87037.006143159655</v>
      </c>
      <c r="M40" s="5">
        <f>scrimecost*Meta!O37</f>
        <v>2498.8040000000001</v>
      </c>
      <c r="N40" s="5">
        <f>L40-Grade9!L40</f>
        <v>4301.5555949547852</v>
      </c>
      <c r="O40" s="5">
        <f>Grade9!M40-M40</f>
        <v>52.135999999999967</v>
      </c>
      <c r="P40" s="22">
        <f t="shared" si="22"/>
        <v>160.65323721898068</v>
      </c>
      <c r="Q40" s="22"/>
      <c r="R40" s="22"/>
      <c r="S40" s="22">
        <f t="shared" si="20"/>
        <v>2815.0900966177451</v>
      </c>
      <c r="T40" s="22">
        <f t="shared" si="21"/>
        <v>725.92187601223316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58100.165181825141</v>
      </c>
      <c r="D41" s="5">
        <f t="shared" si="15"/>
        <v>54742.652132460957</v>
      </c>
      <c r="E41" s="5">
        <f t="shared" si="1"/>
        <v>45242.652132460957</v>
      </c>
      <c r="F41" s="5">
        <f t="shared" si="2"/>
        <v>16147.741134494598</v>
      </c>
      <c r="G41" s="5">
        <f t="shared" si="3"/>
        <v>38594.910997966363</v>
      </c>
      <c r="H41" s="22">
        <f t="shared" si="16"/>
        <v>26726.669751295998</v>
      </c>
      <c r="I41" s="5">
        <f t="shared" si="17"/>
        <v>63210.173838909977</v>
      </c>
      <c r="J41" s="26">
        <f t="shared" si="19"/>
        <v>0.19091510807413004</v>
      </c>
      <c r="L41" s="22">
        <f t="shared" si="18"/>
        <v>89212.931296738636</v>
      </c>
      <c r="M41" s="5">
        <f>scrimecost*Meta!O38</f>
        <v>1669.4480000000001</v>
      </c>
      <c r="N41" s="5">
        <f>L41-Grade9!L41</f>
        <v>4409.0944848286599</v>
      </c>
      <c r="O41" s="5">
        <f>Grade9!M41-M41</f>
        <v>34.83199999999988</v>
      </c>
      <c r="P41" s="22">
        <f t="shared" si="22"/>
        <v>165.10267494088771</v>
      </c>
      <c r="Q41" s="22"/>
      <c r="R41" s="22"/>
      <c r="S41" s="22">
        <f t="shared" si="20"/>
        <v>2868.36533912393</v>
      </c>
      <c r="T41" s="22">
        <f t="shared" si="21"/>
        <v>710.755477845379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59552.669311370759</v>
      </c>
      <c r="D42" s="5">
        <f t="shared" si="15"/>
        <v>56080.408435772471</v>
      </c>
      <c r="E42" s="5">
        <f t="shared" si="1"/>
        <v>46580.408435772471</v>
      </c>
      <c r="F42" s="5">
        <f t="shared" si="2"/>
        <v>16718.294197856958</v>
      </c>
      <c r="G42" s="5">
        <f t="shared" si="3"/>
        <v>39362.114237915514</v>
      </c>
      <c r="H42" s="22">
        <f t="shared" si="16"/>
        <v>27394.836495078394</v>
      </c>
      <c r="I42" s="5">
        <f t="shared" si="17"/>
        <v>64592.758649882715</v>
      </c>
      <c r="J42" s="26">
        <f t="shared" si="19"/>
        <v>0.19338355038641322</v>
      </c>
      <c r="L42" s="22">
        <f t="shared" si="18"/>
        <v>91443.254579157088</v>
      </c>
      <c r="M42" s="5">
        <f>scrimecost*Meta!O39</f>
        <v>1669.4480000000001</v>
      </c>
      <c r="N42" s="5">
        <f>L42-Grade9!L42</f>
        <v>4519.321846949344</v>
      </c>
      <c r="O42" s="5">
        <f>Grade9!M42-M42</f>
        <v>34.83199999999988</v>
      </c>
      <c r="P42" s="22">
        <f t="shared" si="22"/>
        <v>169.6633486058424</v>
      </c>
      <c r="Q42" s="22"/>
      <c r="R42" s="22"/>
      <c r="S42" s="22">
        <f t="shared" si="20"/>
        <v>2939.6626032927461</v>
      </c>
      <c r="T42" s="22">
        <f t="shared" si="21"/>
        <v>699.95706502571454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61041.486044155034</v>
      </c>
      <c r="D43" s="5">
        <f t="shared" si="15"/>
        <v>57451.608646666791</v>
      </c>
      <c r="E43" s="5">
        <f t="shared" si="1"/>
        <v>47951.608646666791</v>
      </c>
      <c r="F43" s="5">
        <f t="shared" si="2"/>
        <v>17303.111087803387</v>
      </c>
      <c r="G43" s="5">
        <f t="shared" si="3"/>
        <v>40148.497558863404</v>
      </c>
      <c r="H43" s="22">
        <f t="shared" si="16"/>
        <v>28079.707407455357</v>
      </c>
      <c r="I43" s="5">
        <f t="shared" si="17"/>
        <v>66009.90808112979</v>
      </c>
      <c r="J43" s="26">
        <f t="shared" si="19"/>
        <v>0.19579178678864079</v>
      </c>
      <c r="L43" s="22">
        <f t="shared" si="18"/>
        <v>93729.335943636033</v>
      </c>
      <c r="M43" s="5">
        <f>scrimecost*Meta!O40</f>
        <v>1669.4480000000001</v>
      </c>
      <c r="N43" s="5">
        <f>L43-Grade9!L43</f>
        <v>4632.3048931231169</v>
      </c>
      <c r="O43" s="5">
        <f>Grade9!M43-M43</f>
        <v>34.83199999999988</v>
      </c>
      <c r="P43" s="22">
        <f t="shared" si="22"/>
        <v>174.33803911242106</v>
      </c>
      <c r="Q43" s="22"/>
      <c r="R43" s="22"/>
      <c r="S43" s="22">
        <f t="shared" si="20"/>
        <v>3012.742299065827</v>
      </c>
      <c r="T43" s="22">
        <f t="shared" si="21"/>
        <v>689.32505344014385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62567.523195258909</v>
      </c>
      <c r="D44" s="5">
        <f t="shared" si="15"/>
        <v>58857.088862833458</v>
      </c>
      <c r="E44" s="5">
        <f t="shared" si="1"/>
        <v>49357.088862833458</v>
      </c>
      <c r="F44" s="5">
        <f t="shared" si="2"/>
        <v>17902.548399998472</v>
      </c>
      <c r="G44" s="5">
        <f t="shared" si="3"/>
        <v>40954.540462834986</v>
      </c>
      <c r="H44" s="22">
        <f t="shared" si="16"/>
        <v>28781.700092641735</v>
      </c>
      <c r="I44" s="5">
        <f t="shared" si="17"/>
        <v>67462.48624815802</v>
      </c>
      <c r="J44" s="26">
        <f t="shared" si="19"/>
        <v>0.19814128571764328</v>
      </c>
      <c r="L44" s="22">
        <f t="shared" si="18"/>
        <v>96072.569342226925</v>
      </c>
      <c r="M44" s="5">
        <f>scrimecost*Meta!O41</f>
        <v>1669.4480000000001</v>
      </c>
      <c r="N44" s="5">
        <f>L44-Grade9!L44</f>
        <v>4748.1125154512119</v>
      </c>
      <c r="O44" s="5">
        <f>Grade9!M44-M44</f>
        <v>34.83199999999988</v>
      </c>
      <c r="P44" s="22">
        <f t="shared" si="22"/>
        <v>179.12959688166413</v>
      </c>
      <c r="Q44" s="22"/>
      <c r="R44" s="22"/>
      <c r="S44" s="22">
        <f t="shared" si="20"/>
        <v>3087.6489872332209</v>
      </c>
      <c r="T44" s="22">
        <f t="shared" si="21"/>
        <v>678.85678817658641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64131.711275140362</v>
      </c>
      <c r="D45" s="5">
        <f t="shared" si="15"/>
        <v>60297.706084404279</v>
      </c>
      <c r="E45" s="5">
        <f t="shared" si="1"/>
        <v>50797.706084404279</v>
      </c>
      <c r="F45" s="5">
        <f t="shared" si="2"/>
        <v>18516.971644998426</v>
      </c>
      <c r="G45" s="5">
        <f t="shared" si="3"/>
        <v>41780.734439405853</v>
      </c>
      <c r="H45" s="22">
        <f t="shared" si="16"/>
        <v>29501.24259495777</v>
      </c>
      <c r="I45" s="5">
        <f t="shared" si="17"/>
        <v>68951.378869361957</v>
      </c>
      <c r="J45" s="26">
        <f t="shared" si="19"/>
        <v>0.20043347979471882</v>
      </c>
      <c r="L45" s="22">
        <f t="shared" si="18"/>
        <v>98474.383575782573</v>
      </c>
      <c r="M45" s="5">
        <f>scrimecost*Meta!O42</f>
        <v>1669.4480000000001</v>
      </c>
      <c r="N45" s="5">
        <f>L45-Grade9!L45</f>
        <v>4866.8153283374413</v>
      </c>
      <c r="O45" s="5">
        <f>Grade9!M45-M45</f>
        <v>34.83199999999988</v>
      </c>
      <c r="P45" s="22">
        <f t="shared" si="22"/>
        <v>184.0409435951382</v>
      </c>
      <c r="Q45" s="22"/>
      <c r="R45" s="22"/>
      <c r="S45" s="22">
        <f t="shared" si="20"/>
        <v>3164.4283426047591</v>
      </c>
      <c r="T45" s="22">
        <f t="shared" si="21"/>
        <v>668.54966014469449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65735.004057018872</v>
      </c>
      <c r="D46" s="5">
        <f t="shared" si="15"/>
        <v>61774.338736514386</v>
      </c>
      <c r="E46" s="5">
        <f t="shared" si="1"/>
        <v>52274.338736514386</v>
      </c>
      <c r="F46" s="5">
        <f t="shared" si="2"/>
        <v>19146.755471123386</v>
      </c>
      <c r="G46" s="5">
        <f t="shared" si="3"/>
        <v>42627.583265391004</v>
      </c>
      <c r="H46" s="22">
        <f t="shared" si="16"/>
        <v>30238.773659831721</v>
      </c>
      <c r="I46" s="5">
        <f t="shared" si="17"/>
        <v>70477.493806096027</v>
      </c>
      <c r="J46" s="26">
        <f t="shared" si="19"/>
        <v>0.2026697666991828</v>
      </c>
      <c r="L46" s="22">
        <f t="shared" si="18"/>
        <v>100936.24316517716</v>
      </c>
      <c r="M46" s="5">
        <f>scrimecost*Meta!O43</f>
        <v>925.9799999999999</v>
      </c>
      <c r="N46" s="5">
        <f>L46-Grade9!L46</f>
        <v>4988.4857115459163</v>
      </c>
      <c r="O46" s="5">
        <f>Grade9!M46-M46</f>
        <v>19.32000000000005</v>
      </c>
      <c r="P46" s="22">
        <f t="shared" si="22"/>
        <v>189.07507397644926</v>
      </c>
      <c r="Q46" s="22"/>
      <c r="R46" s="22"/>
      <c r="S46" s="22">
        <f t="shared" si="20"/>
        <v>3228.5303898606398</v>
      </c>
      <c r="T46" s="22">
        <f t="shared" si="21"/>
        <v>655.43774804993734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67378.379158444339</v>
      </c>
      <c r="D47" s="5">
        <f t="shared" si="15"/>
        <v>63287.88720492724</v>
      </c>
      <c r="E47" s="5">
        <f t="shared" si="1"/>
        <v>53787.88720492724</v>
      </c>
      <c r="F47" s="5">
        <f t="shared" si="2"/>
        <v>19792.283892901469</v>
      </c>
      <c r="G47" s="5">
        <f t="shared" si="3"/>
        <v>43495.603312025771</v>
      </c>
      <c r="H47" s="22">
        <f t="shared" si="16"/>
        <v>30994.743001327512</v>
      </c>
      <c r="I47" s="5">
        <f t="shared" si="17"/>
        <v>72041.761616248405</v>
      </c>
      <c r="J47" s="26">
        <f t="shared" si="19"/>
        <v>0.20485151002061106</v>
      </c>
      <c r="L47" s="22">
        <f t="shared" si="18"/>
        <v>103459.64924430657</v>
      </c>
      <c r="M47" s="5">
        <f>scrimecost*Meta!O44</f>
        <v>925.9799999999999</v>
      </c>
      <c r="N47" s="5">
        <f>L47-Grade9!L47</f>
        <v>5113.1978543345613</v>
      </c>
      <c r="O47" s="5">
        <f>Grade9!M47-M47</f>
        <v>19.32000000000005</v>
      </c>
      <c r="P47" s="22">
        <f t="shared" si="22"/>
        <v>194.23505761729297</v>
      </c>
      <c r="Q47" s="22"/>
      <c r="R47" s="22"/>
      <c r="S47" s="22">
        <f t="shared" si="20"/>
        <v>3309.1967000978916</v>
      </c>
      <c r="T47" s="22">
        <f t="shared" si="21"/>
        <v>645.56104781447584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69062.838637405439</v>
      </c>
      <c r="D48" s="5">
        <f t="shared" si="15"/>
        <v>64839.274385050412</v>
      </c>
      <c r="E48" s="5">
        <f t="shared" si="1"/>
        <v>55339.274385050412</v>
      </c>
      <c r="F48" s="5">
        <f t="shared" si="2"/>
        <v>20453.950525224001</v>
      </c>
      <c r="G48" s="5">
        <f t="shared" si="3"/>
        <v>44385.323859826414</v>
      </c>
      <c r="H48" s="22">
        <f t="shared" si="16"/>
        <v>31769.611576360694</v>
      </c>
      <c r="I48" s="5">
        <f t="shared" si="17"/>
        <v>73645.136121654621</v>
      </c>
      <c r="J48" s="26">
        <f t="shared" si="19"/>
        <v>0.20698004009029716</v>
      </c>
      <c r="L48" s="22">
        <f t="shared" si="18"/>
        <v>106046.14047541423</v>
      </c>
      <c r="M48" s="5">
        <f>scrimecost*Meta!O45</f>
        <v>925.9799999999999</v>
      </c>
      <c r="N48" s="5">
        <f>L48-Grade9!L48</f>
        <v>5241.0278006929148</v>
      </c>
      <c r="O48" s="5">
        <f>Grade9!M48-M48</f>
        <v>19.32000000000005</v>
      </c>
      <c r="P48" s="22">
        <f t="shared" si="22"/>
        <v>199.52404084915781</v>
      </c>
      <c r="Q48" s="22"/>
      <c r="R48" s="22"/>
      <c r="S48" s="22">
        <f t="shared" si="20"/>
        <v>3391.8796680910705</v>
      </c>
      <c r="T48" s="22">
        <f t="shared" si="21"/>
        <v>635.83339809872916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70789.40960334058</v>
      </c>
      <c r="D49" s="5">
        <f t="shared" si="15"/>
        <v>66429.44624467667</v>
      </c>
      <c r="E49" s="5">
        <f t="shared" si="1"/>
        <v>56929.44624467667</v>
      </c>
      <c r="F49" s="5">
        <f t="shared" si="2"/>
        <v>21132.158823354599</v>
      </c>
      <c r="G49" s="5">
        <f t="shared" si="3"/>
        <v>45297.287421322071</v>
      </c>
      <c r="H49" s="22">
        <f t="shared" si="16"/>
        <v>32563.851865769713</v>
      </c>
      <c r="I49" s="5">
        <f t="shared" si="17"/>
        <v>75288.594989695979</v>
      </c>
      <c r="J49" s="26">
        <f t="shared" si="19"/>
        <v>0.20905665479242991</v>
      </c>
      <c r="L49" s="22">
        <f t="shared" si="18"/>
        <v>108697.29398729958</v>
      </c>
      <c r="M49" s="5">
        <f>scrimecost*Meta!O46</f>
        <v>925.9799999999999</v>
      </c>
      <c r="N49" s="5">
        <f>L49-Grade9!L49</f>
        <v>5372.0534957102209</v>
      </c>
      <c r="O49" s="5">
        <f>Grade9!M49-M49</f>
        <v>19.32000000000005</v>
      </c>
      <c r="P49" s="22">
        <f t="shared" si="22"/>
        <v>204.94524866181928</v>
      </c>
      <c r="Q49" s="22"/>
      <c r="R49" s="22"/>
      <c r="S49" s="22">
        <f t="shared" si="20"/>
        <v>3476.6297102840754</v>
      </c>
      <c r="T49" s="22">
        <f t="shared" si="21"/>
        <v>626.25254097745324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72559.144843424103</v>
      </c>
      <c r="D50" s="5">
        <f t="shared" si="15"/>
        <v>68059.372400793596</v>
      </c>
      <c r="E50" s="5">
        <f t="shared" si="1"/>
        <v>58559.372400793596</v>
      </c>
      <c r="F50" s="5">
        <f t="shared" si="2"/>
        <v>21827.322328938466</v>
      </c>
      <c r="G50" s="5">
        <f t="shared" si="3"/>
        <v>46232.050071855134</v>
      </c>
      <c r="H50" s="22">
        <f t="shared" si="16"/>
        <v>33377.948162413952</v>
      </c>
      <c r="I50" s="5">
        <f t="shared" si="17"/>
        <v>76973.140329438378</v>
      </c>
      <c r="J50" s="26">
        <f t="shared" si="19"/>
        <v>0.21108262035548636</v>
      </c>
      <c r="L50" s="22">
        <f t="shared" si="18"/>
        <v>111414.72633698207</v>
      </c>
      <c r="M50" s="5">
        <f>scrimecost*Meta!O47</f>
        <v>925.9799999999999</v>
      </c>
      <c r="N50" s="5">
        <f>L50-Grade9!L50</f>
        <v>5506.3548331030179</v>
      </c>
      <c r="O50" s="5">
        <f>Grade9!M50-M50</f>
        <v>19.32000000000005</v>
      </c>
      <c r="P50" s="22">
        <f t="shared" si="22"/>
        <v>210.50198666979733</v>
      </c>
      <c r="Q50" s="22"/>
      <c r="R50" s="22"/>
      <c r="S50" s="22">
        <f t="shared" si="20"/>
        <v>3563.4985035319405</v>
      </c>
      <c r="T50" s="22">
        <f t="shared" si="21"/>
        <v>616.8162530647835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74373.123464509685</v>
      </c>
      <c r="D51" s="5">
        <f t="shared" si="15"/>
        <v>69730.046710813418</v>
      </c>
      <c r="E51" s="5">
        <f t="shared" si="1"/>
        <v>60230.046710813418</v>
      </c>
      <c r="F51" s="5">
        <f t="shared" si="2"/>
        <v>22539.86492216192</v>
      </c>
      <c r="G51" s="5">
        <f t="shared" si="3"/>
        <v>47190.181788651498</v>
      </c>
      <c r="H51" s="22">
        <f t="shared" si="16"/>
        <v>34212.396866474301</v>
      </c>
      <c r="I51" s="5">
        <f t="shared" si="17"/>
        <v>78699.799302674335</v>
      </c>
      <c r="J51" s="26">
        <f t="shared" si="19"/>
        <v>0.21305917212432182</v>
      </c>
      <c r="L51" s="22">
        <f t="shared" si="18"/>
        <v>114200.09449540659</v>
      </c>
      <c r="M51" s="5">
        <f>scrimecost*Meta!O48</f>
        <v>488.488</v>
      </c>
      <c r="N51" s="5">
        <f>L51-Grade9!L51</f>
        <v>5644.0137039305555</v>
      </c>
      <c r="O51" s="5">
        <f>Grade9!M51-M51</f>
        <v>10.192000000000007</v>
      </c>
      <c r="P51" s="22">
        <f t="shared" si="22"/>
        <v>216.19764312797474</v>
      </c>
      <c r="Q51" s="22"/>
      <c r="R51" s="22"/>
      <c r="S51" s="22">
        <f t="shared" si="20"/>
        <v>3643.949568610954</v>
      </c>
      <c r="T51" s="22">
        <f t="shared" si="21"/>
        <v>606.09367259804344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76232.451551122431</v>
      </c>
      <c r="D52" s="5">
        <f t="shared" si="15"/>
        <v>71442.48787858375</v>
      </c>
      <c r="E52" s="5">
        <f t="shared" si="1"/>
        <v>61942.48787858375</v>
      </c>
      <c r="F52" s="5">
        <f t="shared" si="2"/>
        <v>23270.221080215968</v>
      </c>
      <c r="G52" s="5">
        <f t="shared" si="3"/>
        <v>48172.266798367782</v>
      </c>
      <c r="H52" s="22">
        <f t="shared" si="16"/>
        <v>35067.706788136151</v>
      </c>
      <c r="I52" s="5">
        <f t="shared" si="17"/>
        <v>80469.624750241172</v>
      </c>
      <c r="J52" s="26">
        <f t="shared" si="19"/>
        <v>0.21498751531342966</v>
      </c>
      <c r="L52" s="22">
        <f t="shared" si="18"/>
        <v>117055.09685779177</v>
      </c>
      <c r="M52" s="5">
        <f>scrimecost*Meta!O49</f>
        <v>488.488</v>
      </c>
      <c r="N52" s="5">
        <f>L52-Grade9!L52</f>
        <v>5785.1140465288481</v>
      </c>
      <c r="O52" s="5">
        <f>Grade9!M52-M52</f>
        <v>10.192000000000007</v>
      </c>
      <c r="P52" s="22">
        <f t="shared" si="22"/>
        <v>222.03569099760671</v>
      </c>
      <c r="Q52" s="22"/>
      <c r="R52" s="22"/>
      <c r="S52" s="22">
        <f t="shared" si="20"/>
        <v>3735.216094516983</v>
      </c>
      <c r="T52" s="22">
        <f t="shared" si="21"/>
        <v>596.99581797607209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78138.262839900475</v>
      </c>
      <c r="D53" s="5">
        <f t="shared" si="15"/>
        <v>73197.74007554834</v>
      </c>
      <c r="E53" s="5">
        <f t="shared" si="1"/>
        <v>63697.74007554834</v>
      </c>
      <c r="F53" s="5">
        <f t="shared" si="2"/>
        <v>24018.836142221367</v>
      </c>
      <c r="G53" s="5">
        <f t="shared" si="3"/>
        <v>49178.903933326976</v>
      </c>
      <c r="H53" s="22">
        <f t="shared" si="16"/>
        <v>35944.39945783955</v>
      </c>
      <c r="I53" s="5">
        <f t="shared" si="17"/>
        <v>82283.695833997204</v>
      </c>
      <c r="J53" s="26">
        <f t="shared" si="19"/>
        <v>0.21686882574182753</v>
      </c>
      <c r="L53" s="22">
        <f t="shared" si="18"/>
        <v>119981.47427923654</v>
      </c>
      <c r="M53" s="5">
        <f>scrimecost*Meta!O50</f>
        <v>488.488</v>
      </c>
      <c r="N53" s="5">
        <f>L53-Grade9!L53</f>
        <v>5929.7418976920308</v>
      </c>
      <c r="O53" s="5">
        <f>Grade9!M53-M53</f>
        <v>10.192000000000007</v>
      </c>
      <c r="P53" s="22">
        <f t="shared" si="22"/>
        <v>228.0196900639794</v>
      </c>
      <c r="Q53" s="22"/>
      <c r="R53" s="22"/>
      <c r="S53" s="22">
        <f t="shared" si="20"/>
        <v>3828.7642835706224</v>
      </c>
      <c r="T53" s="22">
        <f t="shared" si="21"/>
        <v>588.0338825680634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80091.719410898004</v>
      </c>
      <c r="D54" s="5">
        <f t="shared" si="15"/>
        <v>74996.873577437058</v>
      </c>
      <c r="E54" s="5">
        <f t="shared" si="1"/>
        <v>65496.873577437058</v>
      </c>
      <c r="F54" s="5">
        <f t="shared" si="2"/>
        <v>24786.166580776906</v>
      </c>
      <c r="G54" s="5">
        <f t="shared" si="3"/>
        <v>50210.706996660156</v>
      </c>
      <c r="H54" s="22">
        <f t="shared" si="16"/>
        <v>36843.009444285555</v>
      </c>
      <c r="I54" s="5">
        <f t="shared" si="17"/>
        <v>84143.118694847159</v>
      </c>
      <c r="J54" s="26">
        <f t="shared" si="19"/>
        <v>0.21870425055002057</v>
      </c>
      <c r="L54" s="22">
        <f t="shared" si="18"/>
        <v>122981.01113621748</v>
      </c>
      <c r="M54" s="5">
        <f>scrimecost*Meta!O51</f>
        <v>488.488</v>
      </c>
      <c r="N54" s="5">
        <f>L54-Grade9!L54</f>
        <v>6077.9854451343708</v>
      </c>
      <c r="O54" s="5">
        <f>Grade9!M54-M54</f>
        <v>10.192000000000007</v>
      </c>
      <c r="P54" s="22">
        <f t="shared" si="22"/>
        <v>234.15328910701146</v>
      </c>
      <c r="Q54" s="22"/>
      <c r="R54" s="22"/>
      <c r="S54" s="22">
        <f t="shared" si="20"/>
        <v>3924.651177350649</v>
      </c>
      <c r="T54" s="22">
        <f t="shared" si="21"/>
        <v>579.20586107773022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82094.012396170452</v>
      </c>
      <c r="D55" s="5">
        <f t="shared" si="15"/>
        <v>76840.98541687298</v>
      </c>
      <c r="E55" s="5">
        <f t="shared" si="1"/>
        <v>67340.98541687298</v>
      </c>
      <c r="F55" s="5">
        <f t="shared" si="2"/>
        <v>25572.680280296325</v>
      </c>
      <c r="G55" s="5">
        <f t="shared" si="3"/>
        <v>51268.305136576659</v>
      </c>
      <c r="H55" s="22">
        <f t="shared" si="16"/>
        <v>37764.084680392683</v>
      </c>
      <c r="I55" s="5">
        <f t="shared" si="17"/>
        <v>86049.027127218316</v>
      </c>
      <c r="J55" s="26">
        <f t="shared" si="19"/>
        <v>0.22049490889947715</v>
      </c>
      <c r="L55" s="22">
        <f t="shared" si="18"/>
        <v>126055.53641462291</v>
      </c>
      <c r="M55" s="5">
        <f>scrimecost*Meta!O52</f>
        <v>488.488</v>
      </c>
      <c r="N55" s="5">
        <f>L55-Grade9!L55</f>
        <v>6229.9350812627381</v>
      </c>
      <c r="O55" s="5">
        <f>Grade9!M55-M55</f>
        <v>10.192000000000007</v>
      </c>
      <c r="P55" s="22">
        <f t="shared" si="22"/>
        <v>240.44022812611922</v>
      </c>
      <c r="Q55" s="22"/>
      <c r="R55" s="22"/>
      <c r="S55" s="22">
        <f t="shared" si="20"/>
        <v>4022.9352434751586</v>
      </c>
      <c r="T55" s="22">
        <f t="shared" si="21"/>
        <v>570.50977679794653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84146.362706074695</v>
      </c>
      <c r="D56" s="5">
        <f t="shared" si="15"/>
        <v>78731.200052294793</v>
      </c>
      <c r="E56" s="5">
        <f t="shared" si="1"/>
        <v>69231.200052294793</v>
      </c>
      <c r="F56" s="5">
        <f t="shared" si="2"/>
        <v>26378.856822303729</v>
      </c>
      <c r="G56" s="5">
        <f t="shared" si="3"/>
        <v>52352.343229991064</v>
      </c>
      <c r="H56" s="22">
        <f t="shared" si="16"/>
        <v>38708.186797402494</v>
      </c>
      <c r="I56" s="5">
        <f t="shared" si="17"/>
        <v>88002.583270398754</v>
      </c>
      <c r="J56" s="26">
        <f t="shared" si="19"/>
        <v>0.22224189265504463</v>
      </c>
      <c r="L56" s="22">
        <f t="shared" si="18"/>
        <v>129206.92482498845</v>
      </c>
      <c r="M56" s="5">
        <f>scrimecost*Meta!O53</f>
        <v>147.62</v>
      </c>
      <c r="N56" s="5">
        <f>L56-Grade9!L56</f>
        <v>6385.6834582942683</v>
      </c>
      <c r="O56" s="5">
        <f>Grade9!M56-M56</f>
        <v>3.0799999999999841</v>
      </c>
      <c r="P56" s="22">
        <f t="shared" si="22"/>
        <v>246.88434062070473</v>
      </c>
      <c r="Q56" s="22"/>
      <c r="R56" s="22"/>
      <c r="S56" s="22">
        <f t="shared" si="20"/>
        <v>4116.9840192527536</v>
      </c>
      <c r="T56" s="22">
        <f t="shared" si="21"/>
        <v>561.03169227439309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147.62</v>
      </c>
      <c r="N57" s="5">
        <f>L57-Grade9!L57</f>
        <v>0</v>
      </c>
      <c r="O57" s="5">
        <f>Grade9!M57-M57</f>
        <v>3.0799999999999841</v>
      </c>
      <c r="Q57" s="22"/>
      <c r="R57" s="22"/>
      <c r="S57" s="22">
        <f t="shared" si="20"/>
        <v>2.8982799999999846</v>
      </c>
      <c r="T57" s="22">
        <f t="shared" si="21"/>
        <v>0.37952179194896374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147.62</v>
      </c>
      <c r="N58" s="5">
        <f>L58-Grade9!L58</f>
        <v>0</v>
      </c>
      <c r="O58" s="5">
        <f>Grade9!M58-M58</f>
        <v>3.0799999999999841</v>
      </c>
      <c r="Q58" s="22"/>
      <c r="R58" s="22"/>
      <c r="S58" s="22">
        <f t="shared" si="20"/>
        <v>2.8982799999999846</v>
      </c>
      <c r="T58" s="22">
        <f t="shared" si="21"/>
        <v>0.36469086266116968</v>
      </c>
    </row>
    <row r="59" spans="1:20" x14ac:dyDescent="0.2">
      <c r="A59" s="5">
        <v>68</v>
      </c>
      <c r="H59" s="21"/>
      <c r="I59" s="5"/>
      <c r="M59" s="5">
        <f>scrimecost*Meta!O56</f>
        <v>147.62</v>
      </c>
      <c r="N59" s="5">
        <f>L59-Grade9!L59</f>
        <v>0</v>
      </c>
      <c r="O59" s="5">
        <f>Grade9!M59-M59</f>
        <v>3.0799999999999841</v>
      </c>
      <c r="Q59" s="22"/>
      <c r="R59" s="22"/>
      <c r="S59" s="22">
        <f t="shared" si="20"/>
        <v>2.8982799999999846</v>
      </c>
      <c r="T59" s="22">
        <f t="shared" si="21"/>
        <v>0.35043949551764669</v>
      </c>
    </row>
    <row r="60" spans="1:20" x14ac:dyDescent="0.2">
      <c r="A60" s="5">
        <v>69</v>
      </c>
      <c r="H60" s="21"/>
      <c r="I60" s="5"/>
      <c r="M60" s="5">
        <f>scrimecost*Meta!O57</f>
        <v>147.62</v>
      </c>
      <c r="N60" s="5">
        <f>L60-Grade9!L60</f>
        <v>0</v>
      </c>
      <c r="O60" s="5">
        <f>Grade9!M60-M60</f>
        <v>3.0799999999999841</v>
      </c>
      <c r="Q60" s="22"/>
      <c r="R60" s="22"/>
      <c r="S60" s="22">
        <f t="shared" si="20"/>
        <v>2.8982799999999846</v>
      </c>
      <c r="T60" s="22">
        <f t="shared" si="21"/>
        <v>0.33674504242449899</v>
      </c>
    </row>
    <row r="61" spans="1:20" x14ac:dyDescent="0.2">
      <c r="A61" s="5">
        <v>70</v>
      </c>
      <c r="H61" s="21"/>
      <c r="I61" s="5"/>
      <c r="M61" s="5">
        <f>scrimecost*Meta!O58</f>
        <v>147.62</v>
      </c>
      <c r="N61" s="5">
        <f>L61-Grade9!L61</f>
        <v>0</v>
      </c>
      <c r="O61" s="5">
        <f>Grade9!M61-M61</f>
        <v>3.0799999999999841</v>
      </c>
      <c r="Q61" s="22"/>
      <c r="R61" s="22"/>
      <c r="S61" s="22">
        <f t="shared" si="20"/>
        <v>2.8982799999999846</v>
      </c>
      <c r="T61" s="22">
        <f t="shared" si="21"/>
        <v>0.32358574032865361</v>
      </c>
    </row>
    <row r="62" spans="1:20" x14ac:dyDescent="0.2">
      <c r="A62" s="5">
        <v>71</v>
      </c>
      <c r="H62" s="21"/>
      <c r="I62" s="5"/>
      <c r="M62" s="5">
        <f>scrimecost*Meta!O59</f>
        <v>147.62</v>
      </c>
      <c r="N62" s="5">
        <f>L62-Grade9!L62</f>
        <v>0</v>
      </c>
      <c r="O62" s="5">
        <f>Grade9!M62-M62</f>
        <v>3.0799999999999841</v>
      </c>
      <c r="Q62" s="22"/>
      <c r="R62" s="22"/>
      <c r="S62" s="22">
        <f t="shared" si="20"/>
        <v>2.8982799999999846</v>
      </c>
      <c r="T62" s="22">
        <f t="shared" si="21"/>
        <v>0.31094067663228986</v>
      </c>
    </row>
    <row r="63" spans="1:20" x14ac:dyDescent="0.2">
      <c r="A63" s="5">
        <v>72</v>
      </c>
      <c r="H63" s="21"/>
      <c r="M63" s="5">
        <f>scrimecost*Meta!O60</f>
        <v>147.62</v>
      </c>
      <c r="N63" s="5">
        <f>L63-Grade9!L63</f>
        <v>0</v>
      </c>
      <c r="O63" s="5">
        <f>Grade9!M63-M63</f>
        <v>3.0799999999999841</v>
      </c>
      <c r="Q63" s="22"/>
      <c r="R63" s="22"/>
      <c r="S63" s="22">
        <f t="shared" si="20"/>
        <v>2.8982799999999846</v>
      </c>
      <c r="T63" s="22">
        <f t="shared" si="21"/>
        <v>0.29878975595880058</v>
      </c>
    </row>
    <row r="64" spans="1:20" x14ac:dyDescent="0.2">
      <c r="A64" s="5">
        <v>73</v>
      </c>
      <c r="H64" s="21"/>
      <c r="M64" s="5">
        <f>scrimecost*Meta!O61</f>
        <v>147.62</v>
      </c>
      <c r="N64" s="5">
        <f>L64-Grade9!L64</f>
        <v>0</v>
      </c>
      <c r="O64" s="5">
        <f>Grade9!M64-M64</f>
        <v>3.0799999999999841</v>
      </c>
      <c r="Q64" s="22"/>
      <c r="R64" s="22"/>
      <c r="S64" s="22">
        <f t="shared" si="20"/>
        <v>2.8982799999999846</v>
      </c>
      <c r="T64" s="22">
        <f t="shared" si="21"/>
        <v>0.28711366821747236</v>
      </c>
    </row>
    <row r="65" spans="1:20" x14ac:dyDescent="0.2">
      <c r="A65" s="5">
        <v>74</v>
      </c>
      <c r="H65" s="21"/>
      <c r="M65" s="5">
        <f>scrimecost*Meta!O62</f>
        <v>147.62</v>
      </c>
      <c r="N65" s="5">
        <f>L65-Grade9!L65</f>
        <v>0</v>
      </c>
      <c r="O65" s="5">
        <f>Grade9!M65-M65</f>
        <v>3.0799999999999841</v>
      </c>
      <c r="Q65" s="22"/>
      <c r="R65" s="22"/>
      <c r="S65" s="22">
        <f t="shared" si="20"/>
        <v>2.8982799999999846</v>
      </c>
      <c r="T65" s="22">
        <f t="shared" si="21"/>
        <v>0.27589385791613102</v>
      </c>
    </row>
    <row r="66" spans="1:20" x14ac:dyDescent="0.2">
      <c r="A66" s="5">
        <v>75</v>
      </c>
      <c r="H66" s="21"/>
      <c r="M66" s="5">
        <f>scrimecost*Meta!O63</f>
        <v>147.62</v>
      </c>
      <c r="N66" s="5">
        <f>L66-Grade9!L66</f>
        <v>0</v>
      </c>
      <c r="O66" s="5">
        <f>Grade9!M66-M66</f>
        <v>3.0799999999999841</v>
      </c>
      <c r="Q66" s="22"/>
      <c r="R66" s="22"/>
      <c r="S66" s="22">
        <f t="shared" si="20"/>
        <v>2.8982799999999846</v>
      </c>
      <c r="T66" s="22">
        <f t="shared" si="21"/>
        <v>0.26511249467298664</v>
      </c>
    </row>
    <row r="67" spans="1:20" x14ac:dyDescent="0.2">
      <c r="A67" s="5">
        <v>76</v>
      </c>
      <c r="H67" s="21"/>
      <c r="M67" s="5">
        <f>scrimecost*Meta!O64</f>
        <v>147.62</v>
      </c>
      <c r="N67" s="5">
        <f>L67-Grade9!L67</f>
        <v>0</v>
      </c>
      <c r="O67" s="5">
        <f>Grade9!M67-M67</f>
        <v>3.0799999999999841</v>
      </c>
      <c r="Q67" s="22"/>
      <c r="R67" s="22"/>
      <c r="S67" s="22">
        <f t="shared" si="20"/>
        <v>2.8982799999999846</v>
      </c>
      <c r="T67" s="22">
        <f t="shared" si="21"/>
        <v>0.25475244488081428</v>
      </c>
    </row>
    <row r="68" spans="1:20" x14ac:dyDescent="0.2">
      <c r="A68" s="5">
        <v>77</v>
      </c>
      <c r="H68" s="21"/>
      <c r="M68" s="5">
        <f>scrimecost*Meta!O65</f>
        <v>147.62</v>
      </c>
      <c r="N68" s="5">
        <f>L68-Grade9!L68</f>
        <v>0</v>
      </c>
      <c r="O68" s="5">
        <f>Grade9!M68-M68</f>
        <v>3.0799999999999841</v>
      </c>
      <c r="Q68" s="22"/>
      <c r="R68" s="22"/>
      <c r="S68" s="22">
        <f t="shared" si="20"/>
        <v>2.8982799999999846</v>
      </c>
      <c r="T68" s="22">
        <f t="shared" si="21"/>
        <v>0.24479724447844028</v>
      </c>
    </row>
    <row r="69" spans="1:20" x14ac:dyDescent="0.2">
      <c r="A69" s="5">
        <v>78</v>
      </c>
      <c r="H69" s="21"/>
      <c r="M69" s="5">
        <f>scrimecost*Meta!O66</f>
        <v>147.62</v>
      </c>
      <c r="N69" s="5">
        <f>L69-Grade9!L69</f>
        <v>0</v>
      </c>
      <c r="O69" s="5">
        <f>Grade9!M69-M69</f>
        <v>3.0799999999999841</v>
      </c>
      <c r="Q69" s="22"/>
      <c r="R69" s="22"/>
      <c r="S69" s="22">
        <f t="shared" si="20"/>
        <v>2.8982799999999846</v>
      </c>
      <c r="T69" s="22">
        <f t="shared" si="21"/>
        <v>0.23523107278626296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-2.4523277852850356E-10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51737</v>
      </c>
      <c r="D2" s="7">
        <f>Meta!C5</f>
        <v>23799</v>
      </c>
      <c r="E2" s="1">
        <f>Meta!D5</f>
        <v>7.4999999999999997E-2</v>
      </c>
      <c r="F2" s="1">
        <f>Meta!F5</f>
        <v>0.60699999999999998</v>
      </c>
      <c r="G2" s="1">
        <f>Meta!I5</f>
        <v>1.9210422854781857</v>
      </c>
      <c r="H2" s="1">
        <f>Meta!E5</f>
        <v>0.94099999999999995</v>
      </c>
      <c r="I2" s="13"/>
      <c r="J2" s="1">
        <f>Meta!X4</f>
        <v>0.64600000000000002</v>
      </c>
      <c r="K2" s="1">
        <f>Meta!D4</f>
        <v>7.9000000000000001E-2</v>
      </c>
      <c r="L2" s="29"/>
      <c r="N2" s="22">
        <f>Meta!T5</f>
        <v>58340</v>
      </c>
      <c r="O2" s="22">
        <f>Meta!U5</f>
        <v>26836</v>
      </c>
      <c r="P2" s="1">
        <f>Meta!V5</f>
        <v>6.4000000000000001E-2</v>
      </c>
      <c r="Q2" s="1">
        <f>Meta!X5</f>
        <v>0.65400000000000003</v>
      </c>
      <c r="R2" s="22">
        <f>Meta!W5</f>
        <v>2630</v>
      </c>
      <c r="T2" s="12">
        <f>IRR(S5:S69)+1</f>
        <v>1.0405533576060286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2509.3771773726671</v>
      </c>
      <c r="D7" s="5">
        <f t="shared" ref="D7:D36" si="0">IF(A7&lt;startage,1,0)*(C7*(1-initialunempprob))+IF(A7=startage,1,0)*(C7*(1-unempprob))+IF(A7&gt;startage,1,0)*(C7*(1-unempprob)+unempprob*300*52)</f>
        <v>2311.1363803602267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176.80193309755734</v>
      </c>
      <c r="G7" s="5">
        <f t="shared" ref="G7:G56" si="3">D7-F7</f>
        <v>2134.3344472626695</v>
      </c>
      <c r="H7" s="22">
        <f>0.1*Grade10!H7</f>
        <v>1154.3391467337606</v>
      </c>
      <c r="I7" s="5">
        <f t="shared" ref="I7:I36" si="4">G7+IF(A7&lt;startage,1,0)*(H7*(1-initialunempprob))+IF(A7&gt;=startage,1,0)*(H7*(1-unempprob))</f>
        <v>3197.4808014044629</v>
      </c>
      <c r="J7" s="26">
        <f t="shared" ref="J7:J38" si="5">(F7-(IF(A7&gt;startage,1,0)*(unempprob*300*52)))/(IF(A7&lt;startage,1,0)*((C7+H7)*(1-initialunempprob))+IF(A7&gt;=startage,1,0)*((C7+H7)*(1-unempprob)))</f>
        <v>5.2396893505620816E-2</v>
      </c>
      <c r="L7" s="22">
        <f>0.1*Grade10!L7</f>
        <v>3853.1541695613323</v>
      </c>
      <c r="M7" s="5">
        <f>scrimecost*Meta!O4</f>
        <v>6175.24</v>
      </c>
      <c r="N7" s="5">
        <f>L7-Grade10!L7</f>
        <v>-34678.387526051985</v>
      </c>
      <c r="O7" s="5"/>
      <c r="P7" s="22"/>
      <c r="Q7" s="22">
        <f>0.05*feel*Grade10!G7</f>
        <v>257.11704930416579</v>
      </c>
      <c r="R7" s="22">
        <f>hstuition</f>
        <v>11298</v>
      </c>
      <c r="S7" s="22">
        <f t="shared" ref="S7:S38" si="6">IF(A7&lt;startage,1,0)*(N7-Q7-R7)+IF(A7&gt;=startage,1,0)*completionprob*(N7*spart+O7+P7)</f>
        <v>-46233.50457535615</v>
      </c>
      <c r="T7" s="22">
        <f t="shared" ref="T7:T38" si="7">S7/sreturn^(A7-startage+1)</f>
        <v>-46233.50457535615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26931.734085760443</v>
      </c>
      <c r="D8" s="5">
        <f t="shared" si="0"/>
        <v>24911.85402932841</v>
      </c>
      <c r="E8" s="5">
        <f t="shared" si="1"/>
        <v>15411.85402932841</v>
      </c>
      <c r="F8" s="5">
        <f t="shared" si="2"/>
        <v>5333.7203405757255</v>
      </c>
      <c r="G8" s="5">
        <f t="shared" si="3"/>
        <v>19578.133688752685</v>
      </c>
      <c r="H8" s="22">
        <f t="shared" ref="H8:H36" si="10">benefits*B8/expnorm</f>
        <v>12388.587268434831</v>
      </c>
      <c r="I8" s="5">
        <f t="shared" si="4"/>
        <v>31037.576912054901</v>
      </c>
      <c r="J8" s="26">
        <f t="shared" si="5"/>
        <v>0.14664641471345799</v>
      </c>
      <c r="L8" s="22">
        <f t="shared" ref="L8:L36" si="11">(sincome+sbenefits)*(1-sunemp)*B8/expnorm</f>
        <v>41500.771015123653</v>
      </c>
      <c r="M8" s="5">
        <f>scrimecost*Meta!O5</f>
        <v>7132.56</v>
      </c>
      <c r="N8" s="5">
        <f>L8-Grade10!L8</f>
        <v>2005.9407771200058</v>
      </c>
      <c r="O8" s="5">
        <f>Grade10!M8-M8</f>
        <v>146.44800000000032</v>
      </c>
      <c r="P8" s="22">
        <f t="shared" ref="P8:P39" si="12">(spart-initialspart)*(L8*J8+nptrans)</f>
        <v>101.11951421769673</v>
      </c>
      <c r="Q8" s="22"/>
      <c r="R8" s="22"/>
      <c r="S8" s="22">
        <f t="shared" si="6"/>
        <v>1467.4450682893842</v>
      </c>
      <c r="T8" s="22">
        <f t="shared" si="7"/>
        <v>1410.2545127195524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27605.027437904453</v>
      </c>
      <c r="D9" s="5">
        <f t="shared" si="0"/>
        <v>26704.650380061619</v>
      </c>
      <c r="E9" s="5">
        <f t="shared" si="1"/>
        <v>17204.650380061619</v>
      </c>
      <c r="F9" s="5">
        <f t="shared" si="2"/>
        <v>5919.0683490901183</v>
      </c>
      <c r="G9" s="5">
        <f t="shared" si="3"/>
        <v>20785.582030971502</v>
      </c>
      <c r="H9" s="22">
        <f t="shared" si="10"/>
        <v>12698.3019501457</v>
      </c>
      <c r="I9" s="5">
        <f t="shared" si="4"/>
        <v>32531.511334856274</v>
      </c>
      <c r="J9" s="26">
        <f t="shared" si="5"/>
        <v>0.12738719165182782</v>
      </c>
      <c r="L9" s="22">
        <f t="shared" si="11"/>
        <v>42538.29029050174</v>
      </c>
      <c r="M9" s="5">
        <f>scrimecost*Meta!O6</f>
        <v>8668.48</v>
      </c>
      <c r="N9" s="5">
        <f>L9-Grade10!L9</f>
        <v>2056.0892965479943</v>
      </c>
      <c r="O9" s="5">
        <f>Grade10!M9-M9</f>
        <v>177.98400000000038</v>
      </c>
      <c r="P9" s="22">
        <f t="shared" si="12"/>
        <v>95.782666702217938</v>
      </c>
      <c r="Q9" s="22"/>
      <c r="R9" s="22"/>
      <c r="S9" s="22">
        <f t="shared" si="6"/>
        <v>1522.9605717125748</v>
      </c>
      <c r="T9" s="22">
        <f t="shared" si="7"/>
        <v>1406.5654649805663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28295.153123852066</v>
      </c>
      <c r="D10" s="5">
        <f t="shared" si="0"/>
        <v>27343.01663956316</v>
      </c>
      <c r="E10" s="5">
        <f t="shared" si="1"/>
        <v>17843.01663956316</v>
      </c>
      <c r="F10" s="5">
        <f t="shared" si="2"/>
        <v>6127.4949328173716</v>
      </c>
      <c r="G10" s="5">
        <f t="shared" si="3"/>
        <v>21215.521706745789</v>
      </c>
      <c r="H10" s="22">
        <f t="shared" si="10"/>
        <v>13015.759498899342</v>
      </c>
      <c r="I10" s="5">
        <f t="shared" si="4"/>
        <v>33255.099243227683</v>
      </c>
      <c r="J10" s="26">
        <f t="shared" si="5"/>
        <v>0.12973458200660862</v>
      </c>
      <c r="L10" s="22">
        <f t="shared" si="11"/>
        <v>43601.747547764287</v>
      </c>
      <c r="M10" s="5">
        <f>scrimecost*Meta!O7</f>
        <v>9265.49</v>
      </c>
      <c r="N10" s="5">
        <f>L10-Grade10!L10</f>
        <v>2107.4915289617056</v>
      </c>
      <c r="O10" s="5">
        <f>Grade10!M10-M10</f>
        <v>190.24200000000019</v>
      </c>
      <c r="P10" s="22">
        <f t="shared" si="12"/>
        <v>97.685235942935066</v>
      </c>
      <c r="Q10" s="22"/>
      <c r="R10" s="22"/>
      <c r="S10" s="22">
        <f t="shared" si="6"/>
        <v>1567.9193208267413</v>
      </c>
      <c r="T10" s="22">
        <f t="shared" si="7"/>
        <v>1391.6519966241133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29002.531951948367</v>
      </c>
      <c r="D11" s="5">
        <f t="shared" si="0"/>
        <v>27997.342055552243</v>
      </c>
      <c r="E11" s="5">
        <f t="shared" si="1"/>
        <v>18497.342055552243</v>
      </c>
      <c r="F11" s="5">
        <f t="shared" si="2"/>
        <v>6341.1321811378075</v>
      </c>
      <c r="G11" s="5">
        <f t="shared" si="3"/>
        <v>21656.209874414435</v>
      </c>
      <c r="H11" s="22">
        <f t="shared" si="10"/>
        <v>13341.153486371824</v>
      </c>
      <c r="I11" s="5">
        <f t="shared" si="4"/>
        <v>33996.776849308371</v>
      </c>
      <c r="J11" s="26">
        <f t="shared" si="5"/>
        <v>0.13202471893810208</v>
      </c>
      <c r="L11" s="22">
        <f t="shared" si="11"/>
        <v>44691.79123645839</v>
      </c>
      <c r="M11" s="5">
        <f>scrimecost*Meta!O8</f>
        <v>8873.6200000000008</v>
      </c>
      <c r="N11" s="5">
        <f>L11-Grade10!L11</f>
        <v>2160.1788171857479</v>
      </c>
      <c r="O11" s="5">
        <f>Grade10!M11-M11</f>
        <v>182.19599999999991</v>
      </c>
      <c r="P11" s="22">
        <f t="shared" si="12"/>
        <v>99.635369414670109</v>
      </c>
      <c r="Q11" s="22"/>
      <c r="R11" s="22"/>
      <c r="S11" s="22">
        <f t="shared" si="6"/>
        <v>1594.6076052187543</v>
      </c>
      <c r="T11" s="22">
        <f t="shared" si="7"/>
        <v>1360.1800835288232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29727.595250747072</v>
      </c>
      <c r="D12" s="5">
        <f t="shared" si="0"/>
        <v>28668.025606941042</v>
      </c>
      <c r="E12" s="5">
        <f t="shared" si="1"/>
        <v>19168.025606941042</v>
      </c>
      <c r="F12" s="5">
        <f t="shared" si="2"/>
        <v>6560.1103606662509</v>
      </c>
      <c r="G12" s="5">
        <f t="shared" si="3"/>
        <v>22107.915246274792</v>
      </c>
      <c r="H12" s="22">
        <f t="shared" si="10"/>
        <v>13674.68232353112</v>
      </c>
      <c r="I12" s="5">
        <f t="shared" si="4"/>
        <v>34756.996395541079</v>
      </c>
      <c r="J12" s="26">
        <f t="shared" si="5"/>
        <v>0.13425899887126636</v>
      </c>
      <c r="L12" s="22">
        <f t="shared" si="11"/>
        <v>45809.086017369846</v>
      </c>
      <c r="M12" s="5">
        <f>scrimecost*Meta!O9</f>
        <v>8058.32</v>
      </c>
      <c r="N12" s="5">
        <f>L12-Grade10!L12</f>
        <v>2214.1832876153931</v>
      </c>
      <c r="O12" s="5">
        <f>Grade10!M12-M12</f>
        <v>165.45600000000013</v>
      </c>
      <c r="P12" s="22">
        <f t="shared" si="12"/>
        <v>101.63425622319849</v>
      </c>
      <c r="Q12" s="22"/>
      <c r="R12" s="22"/>
      <c r="S12" s="22">
        <f t="shared" si="6"/>
        <v>1613.9713248705696</v>
      </c>
      <c r="T12" s="22">
        <f t="shared" si="7"/>
        <v>1323.0432452020355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30470.785132015746</v>
      </c>
      <c r="D13" s="5">
        <f t="shared" si="0"/>
        <v>29355.476247114566</v>
      </c>
      <c r="E13" s="5">
        <f t="shared" si="1"/>
        <v>19855.476247114566</v>
      </c>
      <c r="F13" s="5">
        <f t="shared" si="2"/>
        <v>6784.5629946829058</v>
      </c>
      <c r="G13" s="5">
        <f t="shared" si="3"/>
        <v>22570.913252431659</v>
      </c>
      <c r="H13" s="22">
        <f t="shared" si="10"/>
        <v>14016.549381619396</v>
      </c>
      <c r="I13" s="5">
        <f t="shared" si="4"/>
        <v>35536.221430429599</v>
      </c>
      <c r="J13" s="26">
        <f t="shared" si="5"/>
        <v>0.13643878417191449</v>
      </c>
      <c r="L13" s="22">
        <f t="shared" si="11"/>
        <v>46954.313167804088</v>
      </c>
      <c r="M13" s="5">
        <f>scrimecost*Meta!O10</f>
        <v>7385.04</v>
      </c>
      <c r="N13" s="5">
        <f>L13-Grade10!L13</f>
        <v>2269.5378698057757</v>
      </c>
      <c r="O13" s="5">
        <f>Grade10!M13-M13</f>
        <v>151.63199999999961</v>
      </c>
      <c r="P13" s="22">
        <f t="shared" si="12"/>
        <v>103.68311520194013</v>
      </c>
      <c r="Q13" s="22"/>
      <c r="R13" s="22"/>
      <c r="S13" s="22">
        <f t="shared" si="6"/>
        <v>1636.9569020136769</v>
      </c>
      <c r="T13" s="22">
        <f t="shared" si="7"/>
        <v>1289.5883939289981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31232.554760316136</v>
      </c>
      <c r="D14" s="5">
        <f t="shared" si="0"/>
        <v>30060.113153292426</v>
      </c>
      <c r="E14" s="5">
        <f t="shared" si="1"/>
        <v>20560.113153292426</v>
      </c>
      <c r="F14" s="5">
        <f t="shared" si="2"/>
        <v>7014.6269445499765</v>
      </c>
      <c r="G14" s="5">
        <f t="shared" si="3"/>
        <v>23045.486208742448</v>
      </c>
      <c r="H14" s="22">
        <f t="shared" si="10"/>
        <v>14366.963116159881</v>
      </c>
      <c r="I14" s="5">
        <f t="shared" si="4"/>
        <v>36334.927091190337</v>
      </c>
      <c r="J14" s="26">
        <f t="shared" si="5"/>
        <v>0.13856540397742481</v>
      </c>
      <c r="L14" s="22">
        <f t="shared" si="11"/>
        <v>48128.170996999186</v>
      </c>
      <c r="M14" s="5">
        <f>scrimecost*Meta!O11</f>
        <v>6901.12</v>
      </c>
      <c r="N14" s="5">
        <f>L14-Grade10!L14</f>
        <v>2326.2763165509095</v>
      </c>
      <c r="O14" s="5">
        <f>Grade10!M14-M14</f>
        <v>141.69600000000082</v>
      </c>
      <c r="P14" s="22">
        <f t="shared" si="12"/>
        <v>105.78319565515028</v>
      </c>
      <c r="Q14" s="22"/>
      <c r="R14" s="22"/>
      <c r="S14" s="22">
        <f t="shared" si="6"/>
        <v>1664.5009361853583</v>
      </c>
      <c r="T14" s="22">
        <f t="shared" si="7"/>
        <v>1260.1828337212789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32013.368629324043</v>
      </c>
      <c r="D15" s="5">
        <f t="shared" si="0"/>
        <v>30782.365982124742</v>
      </c>
      <c r="E15" s="5">
        <f t="shared" si="1"/>
        <v>21282.365982124742</v>
      </c>
      <c r="F15" s="5">
        <f t="shared" si="2"/>
        <v>7250.4424931637277</v>
      </c>
      <c r="G15" s="5">
        <f t="shared" si="3"/>
        <v>23531.923488961016</v>
      </c>
      <c r="H15" s="22">
        <f t="shared" si="10"/>
        <v>14726.137194063878</v>
      </c>
      <c r="I15" s="5">
        <f t="shared" si="4"/>
        <v>37153.6003934701</v>
      </c>
      <c r="J15" s="26">
        <f t="shared" si="5"/>
        <v>0.14064015500719104</v>
      </c>
      <c r="L15" s="22">
        <f t="shared" si="11"/>
        <v>49331.375271924167</v>
      </c>
      <c r="M15" s="5">
        <f>scrimecost*Meta!O12</f>
        <v>6593.41</v>
      </c>
      <c r="N15" s="5">
        <f>L15-Grade10!L15</f>
        <v>2384.4332244646939</v>
      </c>
      <c r="O15" s="5">
        <f>Grade10!M15-M15</f>
        <v>135.37800000000061</v>
      </c>
      <c r="P15" s="22">
        <f t="shared" si="12"/>
        <v>107.9357781196907</v>
      </c>
      <c r="Q15" s="22"/>
      <c r="R15" s="22"/>
      <c r="S15" s="22">
        <f t="shared" si="6"/>
        <v>1696.3718536113445</v>
      </c>
      <c r="T15" s="22">
        <f t="shared" si="7"/>
        <v>1234.258761114462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32813.702845057138</v>
      </c>
      <c r="D16" s="5">
        <f t="shared" si="0"/>
        <v>31522.675131677854</v>
      </c>
      <c r="E16" s="5">
        <f t="shared" si="1"/>
        <v>22022.675131677854</v>
      </c>
      <c r="F16" s="5">
        <f t="shared" si="2"/>
        <v>7492.1534304928191</v>
      </c>
      <c r="G16" s="5">
        <f t="shared" si="3"/>
        <v>24030.521701185033</v>
      </c>
      <c r="H16" s="22">
        <f t="shared" si="10"/>
        <v>15094.290623915474</v>
      </c>
      <c r="I16" s="5">
        <f t="shared" si="4"/>
        <v>37992.740528306851</v>
      </c>
      <c r="J16" s="26">
        <f t="shared" si="5"/>
        <v>0.14266430235330441</v>
      </c>
      <c r="L16" s="22">
        <f t="shared" si="11"/>
        <v>50564.659653722265</v>
      </c>
      <c r="M16" s="5">
        <f>scrimecost*Meta!O13</f>
        <v>5536.15</v>
      </c>
      <c r="N16" s="5">
        <f>L16-Grade10!L16</f>
        <v>2444.0440550763087</v>
      </c>
      <c r="O16" s="5">
        <f>Grade10!M16-M16</f>
        <v>113.67000000000007</v>
      </c>
      <c r="P16" s="22">
        <f t="shared" si="12"/>
        <v>110.14217514584462</v>
      </c>
      <c r="Q16" s="22"/>
      <c r="R16" s="22"/>
      <c r="S16" s="22">
        <f t="shared" si="6"/>
        <v>1714.7061849229713</v>
      </c>
      <c r="T16" s="22">
        <f t="shared" si="7"/>
        <v>1198.9760834189531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33634.045416183566</v>
      </c>
      <c r="D17" s="5">
        <f t="shared" si="0"/>
        <v>32281.492009969799</v>
      </c>
      <c r="E17" s="5">
        <f t="shared" si="1"/>
        <v>22781.492009969799</v>
      </c>
      <c r="F17" s="5">
        <f t="shared" si="2"/>
        <v>7739.9071412551393</v>
      </c>
      <c r="G17" s="5">
        <f t="shared" si="3"/>
        <v>24541.584868714661</v>
      </c>
      <c r="H17" s="22">
        <f t="shared" si="10"/>
        <v>15471.647889513359</v>
      </c>
      <c r="I17" s="5">
        <f t="shared" si="4"/>
        <v>38852.859166514521</v>
      </c>
      <c r="J17" s="26">
        <f t="shared" si="5"/>
        <v>0.1446390802519516</v>
      </c>
      <c r="L17" s="22">
        <f t="shared" si="11"/>
        <v>51828.776145065312</v>
      </c>
      <c r="M17" s="5">
        <f>scrimecost*Meta!O14</f>
        <v>5536.15</v>
      </c>
      <c r="N17" s="5">
        <f>L17-Grade10!L17</f>
        <v>2505.1451564532108</v>
      </c>
      <c r="O17" s="5">
        <f>Grade10!M17-M17</f>
        <v>113.67000000000007</v>
      </c>
      <c r="P17" s="22">
        <f t="shared" si="12"/>
        <v>112.40373209765239</v>
      </c>
      <c r="Q17" s="22"/>
      <c r="R17" s="22"/>
      <c r="S17" s="22">
        <f t="shared" si="6"/>
        <v>1754.4367832173873</v>
      </c>
      <c r="T17" s="22">
        <f t="shared" si="7"/>
        <v>1178.9467102666272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34474.896551588157</v>
      </c>
      <c r="D18" s="5">
        <f t="shared" si="0"/>
        <v>33059.279310219048</v>
      </c>
      <c r="E18" s="5">
        <f t="shared" si="1"/>
        <v>23559.279310219048</v>
      </c>
      <c r="F18" s="5">
        <f t="shared" si="2"/>
        <v>7993.8546947865198</v>
      </c>
      <c r="G18" s="5">
        <f t="shared" si="3"/>
        <v>25065.42461543253</v>
      </c>
      <c r="H18" s="22">
        <f t="shared" si="10"/>
        <v>15858.439086751194</v>
      </c>
      <c r="I18" s="5">
        <f t="shared" si="4"/>
        <v>39734.480770677386</v>
      </c>
      <c r="J18" s="26">
        <f t="shared" si="5"/>
        <v>0.14656569283599769</v>
      </c>
      <c r="L18" s="22">
        <f t="shared" si="11"/>
        <v>53124.495548691957</v>
      </c>
      <c r="M18" s="5">
        <f>scrimecost*Meta!O15</f>
        <v>5536.15</v>
      </c>
      <c r="N18" s="5">
        <f>L18-Grade10!L18</f>
        <v>2567.7737853645522</v>
      </c>
      <c r="O18" s="5">
        <f>Grade10!M18-M18</f>
        <v>113.67000000000007</v>
      </c>
      <c r="P18" s="22">
        <f t="shared" si="12"/>
        <v>114.72182797325539</v>
      </c>
      <c r="Q18" s="22"/>
      <c r="R18" s="22"/>
      <c r="S18" s="22">
        <f t="shared" si="6"/>
        <v>1795.1606464691738</v>
      </c>
      <c r="T18" s="22">
        <f t="shared" si="7"/>
        <v>1159.2988764987701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35336.768965377858</v>
      </c>
      <c r="D19" s="5">
        <f t="shared" si="0"/>
        <v>33856.511292974523</v>
      </c>
      <c r="E19" s="5">
        <f t="shared" si="1"/>
        <v>24356.511292974523</v>
      </c>
      <c r="F19" s="5">
        <f t="shared" si="2"/>
        <v>8254.1509371561806</v>
      </c>
      <c r="G19" s="5">
        <f t="shared" si="3"/>
        <v>25602.360355818342</v>
      </c>
      <c r="H19" s="22">
        <f t="shared" si="10"/>
        <v>16254.900063919971</v>
      </c>
      <c r="I19" s="5">
        <f t="shared" si="4"/>
        <v>40638.142914944314</v>
      </c>
      <c r="J19" s="26">
        <f t="shared" si="5"/>
        <v>0.14844531486921331</v>
      </c>
      <c r="L19" s="22">
        <f t="shared" si="11"/>
        <v>54452.607937409244</v>
      </c>
      <c r="M19" s="5">
        <f>scrimecost*Meta!O16</f>
        <v>5536.15</v>
      </c>
      <c r="N19" s="5">
        <f>L19-Grade10!L19</f>
        <v>2631.9681299986551</v>
      </c>
      <c r="O19" s="5">
        <f>Grade10!M19-M19</f>
        <v>113.67000000000007</v>
      </c>
      <c r="P19" s="22">
        <f t="shared" si="12"/>
        <v>117.09787624574841</v>
      </c>
      <c r="Q19" s="22"/>
      <c r="R19" s="22"/>
      <c r="S19" s="22">
        <f t="shared" si="6"/>
        <v>1836.9026063022416</v>
      </c>
      <c r="T19" s="22">
        <f t="shared" si="7"/>
        <v>1140.0236773004619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36220.188189512301</v>
      </c>
      <c r="D20" s="5">
        <f t="shared" si="0"/>
        <v>34673.674075298877</v>
      </c>
      <c r="E20" s="5">
        <f t="shared" si="1"/>
        <v>25173.674075298877</v>
      </c>
      <c r="F20" s="5">
        <f t="shared" si="2"/>
        <v>8520.9545855850829</v>
      </c>
      <c r="G20" s="5">
        <f t="shared" si="3"/>
        <v>26152.719489713796</v>
      </c>
      <c r="H20" s="22">
        <f t="shared" si="10"/>
        <v>16661.272565517971</v>
      </c>
      <c r="I20" s="5">
        <f t="shared" si="4"/>
        <v>41564.396612817916</v>
      </c>
      <c r="J20" s="26">
        <f t="shared" si="5"/>
        <v>0.15027909246259441</v>
      </c>
      <c r="L20" s="22">
        <f t="shared" si="11"/>
        <v>55813.923135844474</v>
      </c>
      <c r="M20" s="5">
        <f>scrimecost*Meta!O17</f>
        <v>5536.15</v>
      </c>
      <c r="N20" s="5">
        <f>L20-Grade10!L20</f>
        <v>2697.7673332486229</v>
      </c>
      <c r="O20" s="5">
        <f>Grade10!M20-M20</f>
        <v>113.67000000000007</v>
      </c>
      <c r="P20" s="22">
        <f t="shared" si="12"/>
        <v>119.53332572505377</v>
      </c>
      <c r="Q20" s="22"/>
      <c r="R20" s="22"/>
      <c r="S20" s="22">
        <f t="shared" si="6"/>
        <v>1879.6881151311436</v>
      </c>
      <c r="T20" s="22">
        <f t="shared" si="7"/>
        <v>1121.1124657449313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37125.692894250104</v>
      </c>
      <c r="D21" s="5">
        <f t="shared" si="0"/>
        <v>35511.265927181346</v>
      </c>
      <c r="E21" s="5">
        <f t="shared" si="1"/>
        <v>26011.265927181346</v>
      </c>
      <c r="F21" s="5">
        <f t="shared" si="2"/>
        <v>8794.4283252247096</v>
      </c>
      <c r="G21" s="5">
        <f t="shared" si="3"/>
        <v>26716.837601956635</v>
      </c>
      <c r="H21" s="22">
        <f t="shared" si="10"/>
        <v>17077.804379655921</v>
      </c>
      <c r="I21" s="5">
        <f t="shared" si="4"/>
        <v>42513.806653138367</v>
      </c>
      <c r="J21" s="26">
        <f t="shared" si="5"/>
        <v>0.15206814377321012</v>
      </c>
      <c r="L21" s="22">
        <f t="shared" si="11"/>
        <v>57209.271214240587</v>
      </c>
      <c r="M21" s="5">
        <f>scrimecost*Meta!O18</f>
        <v>4463.1100000000006</v>
      </c>
      <c r="N21" s="5">
        <f>L21-Grade10!L21</f>
        <v>2765.2115165798532</v>
      </c>
      <c r="O21" s="5">
        <f>Grade10!M21-M21</f>
        <v>91.63799999999992</v>
      </c>
      <c r="P21" s="22">
        <f t="shared" si="12"/>
        <v>122.02966144134177</v>
      </c>
      <c r="Q21" s="22"/>
      <c r="R21" s="22"/>
      <c r="S21" s="22">
        <f t="shared" si="6"/>
        <v>1902.8111496807762</v>
      </c>
      <c r="T21" s="22">
        <f t="shared" si="7"/>
        <v>1090.6733931373085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38053.835216606349</v>
      </c>
      <c r="D22" s="5">
        <f t="shared" si="0"/>
        <v>36369.797575360877</v>
      </c>
      <c r="E22" s="5">
        <f t="shared" si="1"/>
        <v>26869.797575360877</v>
      </c>
      <c r="F22" s="5">
        <f t="shared" si="2"/>
        <v>9074.7389083553262</v>
      </c>
      <c r="G22" s="5">
        <f t="shared" si="3"/>
        <v>27295.058667005549</v>
      </c>
      <c r="H22" s="22">
        <f t="shared" si="10"/>
        <v>17504.749489147318</v>
      </c>
      <c r="I22" s="5">
        <f t="shared" si="4"/>
        <v>43486.951944466819</v>
      </c>
      <c r="J22" s="26">
        <f t="shared" si="5"/>
        <v>0.15381355968600596</v>
      </c>
      <c r="L22" s="22">
        <f t="shared" si="11"/>
        <v>58639.502994596594</v>
      </c>
      <c r="M22" s="5">
        <f>scrimecost*Meta!O19</f>
        <v>4463.1100000000006</v>
      </c>
      <c r="N22" s="5">
        <f>L22-Grade10!L22</f>
        <v>2834.3418044943319</v>
      </c>
      <c r="O22" s="5">
        <f>Grade10!M22-M22</f>
        <v>91.63799999999992</v>
      </c>
      <c r="P22" s="22">
        <f t="shared" si="12"/>
        <v>124.58840555053699</v>
      </c>
      <c r="Q22" s="22"/>
      <c r="R22" s="22"/>
      <c r="S22" s="22">
        <f t="shared" si="6"/>
        <v>1947.7626748941298</v>
      </c>
      <c r="T22" s="22">
        <f t="shared" si="7"/>
        <v>1072.9283366364466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39005.181097021516</v>
      </c>
      <c r="D23" s="5">
        <f t="shared" si="0"/>
        <v>37249.792514744906</v>
      </c>
      <c r="E23" s="5">
        <f t="shared" si="1"/>
        <v>27749.792514744906</v>
      </c>
      <c r="F23" s="5">
        <f t="shared" si="2"/>
        <v>9362.0572560642122</v>
      </c>
      <c r="G23" s="5">
        <f t="shared" si="3"/>
        <v>27887.735258680696</v>
      </c>
      <c r="H23" s="22">
        <f t="shared" si="10"/>
        <v>17942.368226375998</v>
      </c>
      <c r="I23" s="5">
        <f t="shared" si="4"/>
        <v>44484.425868078499</v>
      </c>
      <c r="J23" s="26">
        <f t="shared" si="5"/>
        <v>0.15551640447897758</v>
      </c>
      <c r="L23" s="22">
        <f t="shared" si="11"/>
        <v>60105.490569461523</v>
      </c>
      <c r="M23" s="5">
        <f>scrimecost*Meta!O20</f>
        <v>4463.1100000000006</v>
      </c>
      <c r="N23" s="5">
        <f>L23-Grade10!L23</f>
        <v>2905.2003496067045</v>
      </c>
      <c r="O23" s="5">
        <f>Grade10!M23-M23</f>
        <v>91.63799999999992</v>
      </c>
      <c r="P23" s="22">
        <f t="shared" si="12"/>
        <v>127.21111826246211</v>
      </c>
      <c r="Q23" s="22"/>
      <c r="R23" s="22"/>
      <c r="S23" s="22">
        <f t="shared" si="6"/>
        <v>1993.837988237837</v>
      </c>
      <c r="T23" s="22">
        <f t="shared" si="7"/>
        <v>1055.5047391373205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39980.310624447055</v>
      </c>
      <c r="D24" s="5">
        <f t="shared" si="0"/>
        <v>38151.787327613529</v>
      </c>
      <c r="E24" s="5">
        <f t="shared" si="1"/>
        <v>28651.787327613529</v>
      </c>
      <c r="F24" s="5">
        <f t="shared" si="2"/>
        <v>9656.5585624658161</v>
      </c>
      <c r="G24" s="5">
        <f t="shared" si="3"/>
        <v>28495.228765147713</v>
      </c>
      <c r="H24" s="22">
        <f t="shared" si="10"/>
        <v>18390.927432035398</v>
      </c>
      <c r="I24" s="5">
        <f t="shared" si="4"/>
        <v>45506.836639780457</v>
      </c>
      <c r="J24" s="26">
        <f t="shared" si="5"/>
        <v>0.1571777164721205</v>
      </c>
      <c r="L24" s="22">
        <f t="shared" si="11"/>
        <v>61608.127833698047</v>
      </c>
      <c r="M24" s="5">
        <f>scrimecost*Meta!O21</f>
        <v>4463.1100000000006</v>
      </c>
      <c r="N24" s="5">
        <f>L24-Grade10!L24</f>
        <v>2977.830358346866</v>
      </c>
      <c r="O24" s="5">
        <f>Grade10!M24-M24</f>
        <v>91.63799999999992</v>
      </c>
      <c r="P24" s="22">
        <f t="shared" si="12"/>
        <v>129.89939879218531</v>
      </c>
      <c r="Q24" s="22"/>
      <c r="R24" s="22"/>
      <c r="S24" s="22">
        <f t="shared" si="6"/>
        <v>2041.0651844151246</v>
      </c>
      <c r="T24" s="22">
        <f t="shared" si="7"/>
        <v>1038.3956046686194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40979.818390058223</v>
      </c>
      <c r="D25" s="5">
        <f t="shared" si="0"/>
        <v>39076.332010803861</v>
      </c>
      <c r="E25" s="5">
        <f t="shared" si="1"/>
        <v>29576.332010803861</v>
      </c>
      <c r="F25" s="5">
        <f t="shared" si="2"/>
        <v>9958.4224015274594</v>
      </c>
      <c r="G25" s="5">
        <f t="shared" si="3"/>
        <v>29117.909609276401</v>
      </c>
      <c r="H25" s="22">
        <f t="shared" si="10"/>
        <v>18850.700617836279</v>
      </c>
      <c r="I25" s="5">
        <f t="shared" si="4"/>
        <v>46554.80768077496</v>
      </c>
      <c r="J25" s="26">
        <f t="shared" si="5"/>
        <v>0.15879850866055267</v>
      </c>
      <c r="L25" s="22">
        <f t="shared" si="11"/>
        <v>63148.331029540495</v>
      </c>
      <c r="M25" s="5">
        <f>scrimecost*Meta!O22</f>
        <v>4463.1100000000006</v>
      </c>
      <c r="N25" s="5">
        <f>L25-Grade10!L25</f>
        <v>3052.2761173055333</v>
      </c>
      <c r="O25" s="5">
        <f>Grade10!M25-M25</f>
        <v>91.63799999999992</v>
      </c>
      <c r="P25" s="22">
        <f t="shared" si="12"/>
        <v>132.65488633515159</v>
      </c>
      <c r="Q25" s="22"/>
      <c r="R25" s="22"/>
      <c r="S25" s="22">
        <f t="shared" si="6"/>
        <v>2089.4730604968449</v>
      </c>
      <c r="T25" s="22">
        <f t="shared" si="7"/>
        <v>1021.594127221131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42004.313849809681</v>
      </c>
      <c r="D26" s="5">
        <f t="shared" si="0"/>
        <v>40023.990311073954</v>
      </c>
      <c r="E26" s="5">
        <f t="shared" si="1"/>
        <v>30523.990311073954</v>
      </c>
      <c r="F26" s="5">
        <f t="shared" si="2"/>
        <v>10267.832836565645</v>
      </c>
      <c r="G26" s="5">
        <f t="shared" si="3"/>
        <v>29756.157474508309</v>
      </c>
      <c r="H26" s="22">
        <f t="shared" si="10"/>
        <v>19321.968133282189</v>
      </c>
      <c r="I26" s="5">
        <f t="shared" si="4"/>
        <v>47628.97799779434</v>
      </c>
      <c r="J26" s="26">
        <f t="shared" si="5"/>
        <v>0.16037976933219378</v>
      </c>
      <c r="L26" s="22">
        <f t="shared" si="11"/>
        <v>64727.03930527901</v>
      </c>
      <c r="M26" s="5">
        <f>scrimecost*Meta!O23</f>
        <v>3463.71</v>
      </c>
      <c r="N26" s="5">
        <f>L26-Grade10!L26</f>
        <v>3128.5830202381694</v>
      </c>
      <c r="O26" s="5">
        <f>Grade10!M26-M26</f>
        <v>71.117999999999938</v>
      </c>
      <c r="P26" s="22">
        <f t="shared" si="12"/>
        <v>135.479261066692</v>
      </c>
      <c r="Q26" s="22"/>
      <c r="R26" s="22"/>
      <c r="S26" s="22">
        <f t="shared" si="6"/>
        <v>2119.7818134806098</v>
      </c>
      <c r="T26" s="22">
        <f t="shared" si="7"/>
        <v>996.02082401737835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43054.421696054924</v>
      </c>
      <c r="D27" s="5">
        <f t="shared" si="0"/>
        <v>40995.340068850805</v>
      </c>
      <c r="E27" s="5">
        <f t="shared" si="1"/>
        <v>31495.340068850805</v>
      </c>
      <c r="F27" s="5">
        <f t="shared" si="2"/>
        <v>10584.978532479789</v>
      </c>
      <c r="G27" s="5">
        <f t="shared" si="3"/>
        <v>30410.361536371016</v>
      </c>
      <c r="H27" s="22">
        <f t="shared" si="10"/>
        <v>19805.017336614244</v>
      </c>
      <c r="I27" s="5">
        <f t="shared" si="4"/>
        <v>48730.002572739191</v>
      </c>
      <c r="J27" s="26">
        <f t="shared" si="5"/>
        <v>0.1619224626703803</v>
      </c>
      <c r="L27" s="22">
        <f t="shared" si="11"/>
        <v>66345.215287910978</v>
      </c>
      <c r="M27" s="5">
        <f>scrimecost*Meta!O24</f>
        <v>3463.71</v>
      </c>
      <c r="N27" s="5">
        <f>L27-Grade10!L27</f>
        <v>3206.7975957441304</v>
      </c>
      <c r="O27" s="5">
        <f>Grade10!M27-M27</f>
        <v>71.117999999999938</v>
      </c>
      <c r="P27" s="22">
        <f t="shared" si="12"/>
        <v>138.37424516652101</v>
      </c>
      <c r="Q27" s="22"/>
      <c r="R27" s="22"/>
      <c r="S27" s="22">
        <f t="shared" si="6"/>
        <v>2170.6403382889744</v>
      </c>
      <c r="T27" s="22">
        <f t="shared" si="7"/>
        <v>980.16856729316487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44130.78223845629</v>
      </c>
      <c r="D28" s="5">
        <f t="shared" si="0"/>
        <v>41990.973570572067</v>
      </c>
      <c r="E28" s="5">
        <f t="shared" si="1"/>
        <v>32490.973570572067</v>
      </c>
      <c r="F28" s="5">
        <f t="shared" si="2"/>
        <v>10910.05287079178</v>
      </c>
      <c r="G28" s="5">
        <f t="shared" si="3"/>
        <v>31080.920699780287</v>
      </c>
      <c r="H28" s="22">
        <f t="shared" si="10"/>
        <v>20300.142770029597</v>
      </c>
      <c r="I28" s="5">
        <f t="shared" si="4"/>
        <v>49858.552762057661</v>
      </c>
      <c r="J28" s="26">
        <f t="shared" si="5"/>
        <v>0.16342752934178173</v>
      </c>
      <c r="L28" s="22">
        <f t="shared" si="11"/>
        <v>68003.845670108756</v>
      </c>
      <c r="M28" s="5">
        <f>scrimecost*Meta!O25</f>
        <v>3463.71</v>
      </c>
      <c r="N28" s="5">
        <f>L28-Grade10!L28</f>
        <v>3286.9675356377484</v>
      </c>
      <c r="O28" s="5">
        <f>Grade10!M28-M28</f>
        <v>71.117999999999938</v>
      </c>
      <c r="P28" s="22">
        <f t="shared" si="12"/>
        <v>141.34160386884568</v>
      </c>
      <c r="Q28" s="22"/>
      <c r="R28" s="22"/>
      <c r="S28" s="22">
        <f t="shared" si="6"/>
        <v>2222.7703262175528</v>
      </c>
      <c r="T28" s="22">
        <f t="shared" si="7"/>
        <v>964.59084812949766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45234.05179441769</v>
      </c>
      <c r="D29" s="5">
        <f t="shared" si="0"/>
        <v>43011.497909836362</v>
      </c>
      <c r="E29" s="5">
        <f t="shared" si="1"/>
        <v>33511.497909836362</v>
      </c>
      <c r="F29" s="5">
        <f t="shared" si="2"/>
        <v>11243.254067561571</v>
      </c>
      <c r="G29" s="5">
        <f t="shared" si="3"/>
        <v>31768.243842274791</v>
      </c>
      <c r="H29" s="22">
        <f t="shared" si="10"/>
        <v>20807.646339280334</v>
      </c>
      <c r="I29" s="5">
        <f t="shared" si="4"/>
        <v>51015.316706109101</v>
      </c>
      <c r="J29" s="26">
        <f t="shared" si="5"/>
        <v>0.16489588706997821</v>
      </c>
      <c r="L29" s="22">
        <f t="shared" si="11"/>
        <v>69703.94181186147</v>
      </c>
      <c r="M29" s="5">
        <f>scrimecost*Meta!O26</f>
        <v>3463.71</v>
      </c>
      <c r="N29" s="5">
        <f>L29-Grade10!L29</f>
        <v>3369.1417240286828</v>
      </c>
      <c r="O29" s="5">
        <f>Grade10!M29-M29</f>
        <v>71.117999999999938</v>
      </c>
      <c r="P29" s="22">
        <f t="shared" si="12"/>
        <v>144.38314653872845</v>
      </c>
      <c r="Q29" s="22"/>
      <c r="R29" s="22"/>
      <c r="S29" s="22">
        <f t="shared" si="6"/>
        <v>2276.2035638443313</v>
      </c>
      <c r="T29" s="22">
        <f t="shared" si="7"/>
        <v>949.28209793997848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46364.903089278137</v>
      </c>
      <c r="D30" s="5">
        <f t="shared" si="0"/>
        <v>44057.535357582281</v>
      </c>
      <c r="E30" s="5">
        <f t="shared" si="1"/>
        <v>34557.535357582281</v>
      </c>
      <c r="F30" s="5">
        <f t="shared" si="2"/>
        <v>11590.538830008842</v>
      </c>
      <c r="G30" s="5">
        <f t="shared" si="3"/>
        <v>32466.996527573439</v>
      </c>
      <c r="H30" s="22">
        <f t="shared" si="10"/>
        <v>21327.837497762343</v>
      </c>
      <c r="I30" s="5">
        <f t="shared" si="4"/>
        <v>52195.246213003607</v>
      </c>
      <c r="J30" s="26">
        <f t="shared" si="5"/>
        <v>0.16642031754214529</v>
      </c>
      <c r="L30" s="22">
        <f t="shared" si="11"/>
        <v>71446.540357157981</v>
      </c>
      <c r="M30" s="5">
        <f>scrimecost*Meta!O27</f>
        <v>3463.71</v>
      </c>
      <c r="N30" s="5">
        <f>L30-Grade10!L30</f>
        <v>3453.3702671293722</v>
      </c>
      <c r="O30" s="5">
        <f>Grade10!M30-M30</f>
        <v>71.117999999999938</v>
      </c>
      <c r="P30" s="22">
        <f t="shared" si="12"/>
        <v>147.55324746820756</v>
      </c>
      <c r="Q30" s="22"/>
      <c r="R30" s="22"/>
      <c r="S30" s="22">
        <f t="shared" si="6"/>
        <v>2331.0220534427385</v>
      </c>
      <c r="T30" s="22">
        <f t="shared" si="7"/>
        <v>934.25669605898668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47524.02566651009</v>
      </c>
      <c r="D31" s="5">
        <f t="shared" si="0"/>
        <v>45129.723741521833</v>
      </c>
      <c r="E31" s="5">
        <f t="shared" si="1"/>
        <v>35629.723741521833</v>
      </c>
      <c r="F31" s="5">
        <f t="shared" si="2"/>
        <v>12047.827175759061</v>
      </c>
      <c r="G31" s="5">
        <f t="shared" si="3"/>
        <v>33081.89656576277</v>
      </c>
      <c r="H31" s="22">
        <f t="shared" si="10"/>
        <v>21861.033435206402</v>
      </c>
      <c r="I31" s="5">
        <f t="shared" si="4"/>
        <v>53303.352493328697</v>
      </c>
      <c r="J31" s="26">
        <f t="shared" si="5"/>
        <v>0.16948624552936131</v>
      </c>
      <c r="L31" s="22">
        <f t="shared" si="11"/>
        <v>73232.703866086944</v>
      </c>
      <c r="M31" s="5">
        <f>scrimecost*Meta!O28</f>
        <v>3029.7599999999998</v>
      </c>
      <c r="N31" s="5">
        <f>L31-Grade10!L31</f>
        <v>3539.7045238076244</v>
      </c>
      <c r="O31" s="5">
        <f>Grade10!M31-M31</f>
        <v>62.208000000000084</v>
      </c>
      <c r="P31" s="22">
        <f t="shared" si="12"/>
        <v>151.72748822581309</v>
      </c>
      <c r="Q31" s="22"/>
      <c r="R31" s="22"/>
      <c r="S31" s="22">
        <f t="shared" si="6"/>
        <v>2379.6970142350351</v>
      </c>
      <c r="T31" s="22">
        <f t="shared" si="7"/>
        <v>916.59429050943629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48712.126308172839</v>
      </c>
      <c r="D32" s="5">
        <f t="shared" si="0"/>
        <v>46228.71683505988</v>
      </c>
      <c r="E32" s="5">
        <f t="shared" si="1"/>
        <v>36728.71683505988</v>
      </c>
      <c r="F32" s="5">
        <f t="shared" si="2"/>
        <v>12516.547730153039</v>
      </c>
      <c r="G32" s="5">
        <f t="shared" si="3"/>
        <v>33712.169104906839</v>
      </c>
      <c r="H32" s="22">
        <f t="shared" si="10"/>
        <v>22407.55927108656</v>
      </c>
      <c r="I32" s="5">
        <f t="shared" si="4"/>
        <v>54439.161430661909</v>
      </c>
      <c r="J32" s="26">
        <f t="shared" si="5"/>
        <v>0.17247739478518193</v>
      </c>
      <c r="L32" s="22">
        <f t="shared" si="11"/>
        <v>75063.521462739125</v>
      </c>
      <c r="M32" s="5">
        <f>scrimecost*Meta!O29</f>
        <v>3029.7599999999998</v>
      </c>
      <c r="N32" s="5">
        <f>L32-Grade10!L32</f>
        <v>3628.1971369028324</v>
      </c>
      <c r="O32" s="5">
        <f>Grade10!M32-M32</f>
        <v>62.208000000000084</v>
      </c>
      <c r="P32" s="22">
        <f t="shared" si="12"/>
        <v>156.00608500235879</v>
      </c>
      <c r="Q32" s="22"/>
      <c r="R32" s="22"/>
      <c r="S32" s="22">
        <f t="shared" si="6"/>
        <v>2438.1827667971393</v>
      </c>
      <c r="T32" s="22">
        <f t="shared" si="7"/>
        <v>902.52114227858647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49929.929465877147</v>
      </c>
      <c r="D33" s="5">
        <f t="shared" si="0"/>
        <v>47355.18475593636</v>
      </c>
      <c r="E33" s="5">
        <f t="shared" si="1"/>
        <v>37855.18475593636</v>
      </c>
      <c r="F33" s="5">
        <f t="shared" si="2"/>
        <v>12996.986298406859</v>
      </c>
      <c r="G33" s="5">
        <f t="shared" si="3"/>
        <v>34358.198457529499</v>
      </c>
      <c r="H33" s="22">
        <f t="shared" si="10"/>
        <v>22967.748252863723</v>
      </c>
      <c r="I33" s="5">
        <f t="shared" si="4"/>
        <v>55603.365591428446</v>
      </c>
      <c r="J33" s="26">
        <f t="shared" si="5"/>
        <v>0.17539558918110437</v>
      </c>
      <c r="L33" s="22">
        <f t="shared" si="11"/>
        <v>76940.109499307582</v>
      </c>
      <c r="M33" s="5">
        <f>scrimecost*Meta!O30</f>
        <v>3029.7599999999998</v>
      </c>
      <c r="N33" s="5">
        <f>L33-Grade10!L33</f>
        <v>3718.9020653253829</v>
      </c>
      <c r="O33" s="5">
        <f>Grade10!M33-M33</f>
        <v>62.208000000000084</v>
      </c>
      <c r="P33" s="22">
        <f t="shared" si="12"/>
        <v>160.39164669831803</v>
      </c>
      <c r="Q33" s="22"/>
      <c r="R33" s="22"/>
      <c r="S33" s="22">
        <f t="shared" si="6"/>
        <v>2498.1306631732723</v>
      </c>
      <c r="T33" s="22">
        <f t="shared" si="7"/>
        <v>888.67287070604675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51178.177702524074</v>
      </c>
      <c r="D34" s="5">
        <f t="shared" si="0"/>
        <v>48509.814374834772</v>
      </c>
      <c r="E34" s="5">
        <f t="shared" si="1"/>
        <v>39009.814374834772</v>
      </c>
      <c r="F34" s="5">
        <f t="shared" si="2"/>
        <v>13489.435830867031</v>
      </c>
      <c r="G34" s="5">
        <f t="shared" si="3"/>
        <v>35020.378543967745</v>
      </c>
      <c r="H34" s="22">
        <f t="shared" si="10"/>
        <v>23541.941959185311</v>
      </c>
      <c r="I34" s="5">
        <f t="shared" si="4"/>
        <v>56796.674856214158</v>
      </c>
      <c r="J34" s="26">
        <f t="shared" si="5"/>
        <v>0.17824260810395565</v>
      </c>
      <c r="L34" s="22">
        <f t="shared" si="11"/>
        <v>78863.612236790272</v>
      </c>
      <c r="M34" s="5">
        <f>scrimecost*Meta!O31</f>
        <v>3029.7599999999998</v>
      </c>
      <c r="N34" s="5">
        <f>L34-Grade10!L34</f>
        <v>3811.8746169585211</v>
      </c>
      <c r="O34" s="5">
        <f>Grade10!M34-M34</f>
        <v>62.208000000000084</v>
      </c>
      <c r="P34" s="22">
        <f t="shared" si="12"/>
        <v>164.88684743667639</v>
      </c>
      <c r="Q34" s="22"/>
      <c r="R34" s="22"/>
      <c r="S34" s="22">
        <f t="shared" si="6"/>
        <v>2559.5772569588239</v>
      </c>
      <c r="T34" s="22">
        <f t="shared" si="7"/>
        <v>875.04554853147806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52457.632145087176</v>
      </c>
      <c r="D35" s="5">
        <f t="shared" si="0"/>
        <v>49693.309734205643</v>
      </c>
      <c r="E35" s="5">
        <f t="shared" si="1"/>
        <v>40193.309734205643</v>
      </c>
      <c r="F35" s="5">
        <f t="shared" si="2"/>
        <v>13994.196601638707</v>
      </c>
      <c r="G35" s="5">
        <f t="shared" si="3"/>
        <v>35699.113132566934</v>
      </c>
      <c r="H35" s="22">
        <f t="shared" si="10"/>
        <v>24130.490508164945</v>
      </c>
      <c r="I35" s="5">
        <f t="shared" si="4"/>
        <v>58019.816852619508</v>
      </c>
      <c r="J35" s="26">
        <f t="shared" si="5"/>
        <v>0.18102018754088364</v>
      </c>
      <c r="L35" s="22">
        <f t="shared" si="11"/>
        <v>80835.202542710016</v>
      </c>
      <c r="M35" s="5">
        <f>scrimecost*Meta!O32</f>
        <v>3029.7599999999998</v>
      </c>
      <c r="N35" s="5">
        <f>L35-Grade10!L35</f>
        <v>3907.1714823824877</v>
      </c>
      <c r="O35" s="5">
        <f>Grade10!M35-M35</f>
        <v>62.208000000000084</v>
      </c>
      <c r="P35" s="22">
        <f t="shared" si="12"/>
        <v>169.4944281934936</v>
      </c>
      <c r="Q35" s="22"/>
      <c r="R35" s="22"/>
      <c r="S35" s="22">
        <f t="shared" si="6"/>
        <v>2622.5600155890138</v>
      </c>
      <c r="T35" s="22">
        <f t="shared" si="7"/>
        <v>861.635329254098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53769.072948714347</v>
      </c>
      <c r="D36" s="5">
        <f t="shared" si="0"/>
        <v>50906.392477560774</v>
      </c>
      <c r="E36" s="5">
        <f t="shared" si="1"/>
        <v>41406.392477560774</v>
      </c>
      <c r="F36" s="5">
        <f t="shared" si="2"/>
        <v>14511.57639167967</v>
      </c>
      <c r="G36" s="5">
        <f t="shared" si="3"/>
        <v>36394.816085881102</v>
      </c>
      <c r="H36" s="22">
        <f t="shared" si="10"/>
        <v>24733.752770869065</v>
      </c>
      <c r="I36" s="5">
        <f t="shared" si="4"/>
        <v>59273.53739893499</v>
      </c>
      <c r="J36" s="26">
        <f t="shared" si="5"/>
        <v>0.18373002113788656</v>
      </c>
      <c r="L36" s="22">
        <f t="shared" si="11"/>
        <v>82856.082606277763</v>
      </c>
      <c r="M36" s="5">
        <f>scrimecost*Meta!O33</f>
        <v>2448.5300000000002</v>
      </c>
      <c r="N36" s="5">
        <f>L36-Grade10!L36</f>
        <v>4004.8507694420259</v>
      </c>
      <c r="O36" s="5">
        <f>Grade10!M36-M36</f>
        <v>50.273999999999887</v>
      </c>
      <c r="P36" s="22">
        <f t="shared" si="12"/>
        <v>174.21719846923128</v>
      </c>
      <c r="Q36" s="22"/>
      <c r="R36" s="22"/>
      <c r="S36" s="22">
        <f t="shared" si="6"/>
        <v>2675.8874491849415</v>
      </c>
      <c r="T36" s="22">
        <f t="shared" si="7"/>
        <v>844.89268483783906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55113.299772432212</v>
      </c>
      <c r="D37" s="5">
        <f t="shared" ref="D37:D56" si="15">IF(A37&lt;startage,1,0)*(C37*(1-initialunempprob))+IF(A37=startage,1,0)*(C37*(1-unempprob))+IF(A37&gt;startage,1,0)*(C37*(1-unempprob)+unempprob*300*52)</f>
        <v>52149.802289499799</v>
      </c>
      <c r="E37" s="5">
        <f t="shared" si="1"/>
        <v>42649.802289499799</v>
      </c>
      <c r="F37" s="5">
        <f t="shared" si="2"/>
        <v>15041.890676471665</v>
      </c>
      <c r="G37" s="5">
        <f t="shared" si="3"/>
        <v>37107.911613028133</v>
      </c>
      <c r="H37" s="22">
        <f t="shared" ref="H37:H56" si="16">benefits*B37/expnorm</f>
        <v>25352.096590140794</v>
      </c>
      <c r="I37" s="5">
        <f t="shared" ref="I37:I56" si="17">G37+IF(A37&lt;startage,1,0)*(H37*(1-initialunempprob))+IF(A37&gt;=startage,1,0)*(H37*(1-unempprob))</f>
        <v>60558.60095890837</v>
      </c>
      <c r="J37" s="26">
        <f t="shared" si="5"/>
        <v>0.18637376123252361</v>
      </c>
      <c r="L37" s="22">
        <f t="shared" ref="L37:L56" si="18">(sincome+sbenefits)*(1-sunemp)*B37/expnorm</f>
        <v>84927.484671434722</v>
      </c>
      <c r="M37" s="5">
        <f>scrimecost*Meta!O34</f>
        <v>2448.5300000000002</v>
      </c>
      <c r="N37" s="5">
        <f>L37-Grade10!L37</f>
        <v>4104.9720386781119</v>
      </c>
      <c r="O37" s="5">
        <f>Grade10!M37-M37</f>
        <v>50.273999999999887</v>
      </c>
      <c r="P37" s="22">
        <f t="shared" si="12"/>
        <v>179.05803800186243</v>
      </c>
      <c r="Q37" s="22"/>
      <c r="R37" s="22"/>
      <c r="S37" s="22">
        <f t="shared" si="6"/>
        <v>2742.0587099708041</v>
      </c>
      <c r="T37" s="22">
        <f t="shared" si="7"/>
        <v>832.04363309707787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56491.132266743007</v>
      </c>
      <c r="D38" s="5">
        <f t="shared" si="15"/>
        <v>53424.297346737287</v>
      </c>
      <c r="E38" s="5">
        <f t="shared" si="1"/>
        <v>43924.297346737287</v>
      </c>
      <c r="F38" s="5">
        <f t="shared" si="2"/>
        <v>15585.462818383452</v>
      </c>
      <c r="G38" s="5">
        <f t="shared" si="3"/>
        <v>37838.834528353837</v>
      </c>
      <c r="H38" s="22">
        <f t="shared" si="16"/>
        <v>25985.899004894309</v>
      </c>
      <c r="I38" s="5">
        <f t="shared" si="17"/>
        <v>61875.791107881072</v>
      </c>
      <c r="J38" s="26">
        <f t="shared" si="5"/>
        <v>0.18895301986143778</v>
      </c>
      <c r="L38" s="22">
        <f t="shared" si="18"/>
        <v>87050.67178822057</v>
      </c>
      <c r="M38" s="5">
        <f>scrimecost*Meta!O35</f>
        <v>2448.5300000000002</v>
      </c>
      <c r="N38" s="5">
        <f>L38-Grade10!L38</f>
        <v>4207.5963396450243</v>
      </c>
      <c r="O38" s="5">
        <f>Grade10!M38-M38</f>
        <v>50.273999999999887</v>
      </c>
      <c r="P38" s="22">
        <f t="shared" si="12"/>
        <v>184.01989852280931</v>
      </c>
      <c r="Q38" s="22"/>
      <c r="R38" s="22"/>
      <c r="S38" s="22">
        <f t="shared" si="6"/>
        <v>2809.8842522762666</v>
      </c>
      <c r="T38" s="22">
        <f t="shared" si="7"/>
        <v>819.39522335797074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57903.410573411602</v>
      </c>
      <c r="D39" s="5">
        <f t="shared" si="15"/>
        <v>54730.654780405734</v>
      </c>
      <c r="E39" s="5">
        <f t="shared" si="1"/>
        <v>45230.654780405734</v>
      </c>
      <c r="F39" s="5">
        <f t="shared" si="2"/>
        <v>16142.624263843047</v>
      </c>
      <c r="G39" s="5">
        <f t="shared" si="3"/>
        <v>38588.030516562685</v>
      </c>
      <c r="H39" s="22">
        <f t="shared" si="16"/>
        <v>26635.546480016674</v>
      </c>
      <c r="I39" s="5">
        <f t="shared" si="17"/>
        <v>63225.911010578115</v>
      </c>
      <c r="J39" s="26">
        <f t="shared" ref="J39:J56" si="19">(F39-(IF(A39&gt;startage,1,0)*(unempprob*300*52)))/(IF(A39&lt;startage,1,0)*((C39+H39)*(1-initialunempprob))+IF(A39&gt;=startage,1,0)*((C39+H39)*(1-unempprob)))</f>
        <v>0.19146936974330528</v>
      </c>
      <c r="L39" s="22">
        <f t="shared" si="18"/>
        <v>89226.938582926101</v>
      </c>
      <c r="M39" s="5">
        <f>scrimecost*Meta!O36</f>
        <v>2448.5300000000002</v>
      </c>
      <c r="N39" s="5">
        <f>L39-Grade10!L39</f>
        <v>4312.7862481361954</v>
      </c>
      <c r="O39" s="5">
        <f>Grade10!M39-M39</f>
        <v>50.273999999999887</v>
      </c>
      <c r="P39" s="22">
        <f t="shared" si="12"/>
        <v>189.10580555677993</v>
      </c>
      <c r="Q39" s="22"/>
      <c r="R39" s="22"/>
      <c r="S39" s="22">
        <f t="shared" ref="S39:S69" si="20">IF(A39&lt;startage,1,0)*(N39-Q39-R39)+IF(A39&gt;=startage,1,0)*completionprob*(N39*spart+O39+P39)</f>
        <v>2879.4054331394182</v>
      </c>
      <c r="T39" s="22">
        <f t="shared" ref="T39:T69" si="21">S39/sreturn^(A39-startage+1)</f>
        <v>806.9441220152562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59350.995837746872</v>
      </c>
      <c r="D40" s="5">
        <f t="shared" si="15"/>
        <v>56069.671149915863</v>
      </c>
      <c r="E40" s="5">
        <f t="shared" si="1"/>
        <v>46569.671149915863</v>
      </c>
      <c r="F40" s="5">
        <f t="shared" si="2"/>
        <v>16713.714745439116</v>
      </c>
      <c r="G40" s="5">
        <f t="shared" si="3"/>
        <v>39355.956404476747</v>
      </c>
      <c r="H40" s="22">
        <f t="shared" si="16"/>
        <v>27301.435142017086</v>
      </c>
      <c r="I40" s="5">
        <f t="shared" si="17"/>
        <v>64609.783910842554</v>
      </c>
      <c r="J40" s="26">
        <f t="shared" si="19"/>
        <v>0.19392434523781013</v>
      </c>
      <c r="L40" s="22">
        <f t="shared" si="18"/>
        <v>91457.612047499235</v>
      </c>
      <c r="M40" s="5">
        <f>scrimecost*Meta!O37</f>
        <v>2448.5300000000002</v>
      </c>
      <c r="N40" s="5">
        <f>L40-Grade10!L40</f>
        <v>4420.6059043395799</v>
      </c>
      <c r="O40" s="5">
        <f>Grade10!M40-M40</f>
        <v>50.273999999999887</v>
      </c>
      <c r="P40" s="22">
        <f t="shared" ref="P40:P56" si="22">(spart-initialspart)*(L40*J40+nptrans)</f>
        <v>194.31886026659976</v>
      </c>
      <c r="Q40" s="22"/>
      <c r="R40" s="22"/>
      <c r="S40" s="22">
        <f t="shared" si="20"/>
        <v>2950.6646435241087</v>
      </c>
      <c r="T40" s="22">
        <f t="shared" si="21"/>
        <v>794.6870583308114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60834.770733690551</v>
      </c>
      <c r="D41" s="5">
        <f t="shared" si="15"/>
        <v>57442.162928663762</v>
      </c>
      <c r="E41" s="5">
        <f t="shared" si="1"/>
        <v>47942.162928663762</v>
      </c>
      <c r="F41" s="5">
        <f t="shared" si="2"/>
        <v>17299.082489075096</v>
      </c>
      <c r="G41" s="5">
        <f t="shared" si="3"/>
        <v>40143.080439588666</v>
      </c>
      <c r="H41" s="22">
        <f t="shared" si="16"/>
        <v>27983.971020567511</v>
      </c>
      <c r="I41" s="5">
        <f t="shared" si="17"/>
        <v>66028.253633613611</v>
      </c>
      <c r="J41" s="26">
        <f t="shared" si="19"/>
        <v>0.19631944328122949</v>
      </c>
      <c r="L41" s="22">
        <f t="shared" si="18"/>
        <v>93744.052348686717</v>
      </c>
      <c r="M41" s="5">
        <f>scrimecost*Meta!O38</f>
        <v>1635.86</v>
      </c>
      <c r="N41" s="5">
        <f>L41-Grade10!L41</f>
        <v>4531.121051948081</v>
      </c>
      <c r="O41" s="5">
        <f>Grade10!M41-M41</f>
        <v>33.588000000000193</v>
      </c>
      <c r="P41" s="22">
        <f t="shared" si="22"/>
        <v>199.66224134416507</v>
      </c>
      <c r="Q41" s="22"/>
      <c r="R41" s="22"/>
      <c r="S41" s="22">
        <f t="shared" si="20"/>
        <v>3008.0038081684356</v>
      </c>
      <c r="T41" s="22">
        <f t="shared" si="21"/>
        <v>778.55682208560552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62355.640002032807</v>
      </c>
      <c r="D42" s="5">
        <f t="shared" si="15"/>
        <v>58848.967001880352</v>
      </c>
      <c r="E42" s="5">
        <f t="shared" si="1"/>
        <v>49348.967001880352</v>
      </c>
      <c r="F42" s="5">
        <f t="shared" si="2"/>
        <v>17899.084426301968</v>
      </c>
      <c r="G42" s="5">
        <f t="shared" si="3"/>
        <v>40949.882575578384</v>
      </c>
      <c r="H42" s="22">
        <f t="shared" si="16"/>
        <v>28683.5702960817</v>
      </c>
      <c r="I42" s="5">
        <f t="shared" si="17"/>
        <v>67482.185099453956</v>
      </c>
      <c r="J42" s="26">
        <f t="shared" si="19"/>
        <v>0.1986561242991996</v>
      </c>
      <c r="L42" s="22">
        <f t="shared" si="18"/>
        <v>96087.653657403876</v>
      </c>
      <c r="M42" s="5">
        <f>scrimecost*Meta!O39</f>
        <v>1635.86</v>
      </c>
      <c r="N42" s="5">
        <f>L42-Grade10!L42</f>
        <v>4644.3990782467881</v>
      </c>
      <c r="O42" s="5">
        <f>Grade10!M42-M42</f>
        <v>33.588000000000193</v>
      </c>
      <c r="P42" s="22">
        <f t="shared" si="22"/>
        <v>205.13920694866951</v>
      </c>
      <c r="Q42" s="22"/>
      <c r="R42" s="22"/>
      <c r="S42" s="22">
        <f t="shared" si="20"/>
        <v>3082.8705160788672</v>
      </c>
      <c r="T42" s="22">
        <f t="shared" si="21"/>
        <v>766.83665157996245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63914.531002083619</v>
      </c>
      <c r="D43" s="5">
        <f t="shared" si="15"/>
        <v>60290.94117692735</v>
      </c>
      <c r="E43" s="5">
        <f t="shared" si="1"/>
        <v>50790.94117692735</v>
      </c>
      <c r="F43" s="5">
        <f t="shared" si="2"/>
        <v>18514.086411959513</v>
      </c>
      <c r="G43" s="5">
        <f t="shared" si="3"/>
        <v>41776.854764967837</v>
      </c>
      <c r="H43" s="22">
        <f t="shared" si="16"/>
        <v>29400.659553483736</v>
      </c>
      <c r="I43" s="5">
        <f t="shared" si="17"/>
        <v>68972.464851940298</v>
      </c>
      <c r="J43" s="26">
        <f t="shared" si="19"/>
        <v>0.20093581309721922</v>
      </c>
      <c r="L43" s="22">
        <f t="shared" si="18"/>
        <v>98489.844998838962</v>
      </c>
      <c r="M43" s="5">
        <f>scrimecost*Meta!O40</f>
        <v>1635.86</v>
      </c>
      <c r="N43" s="5">
        <f>L43-Grade10!L43</f>
        <v>4760.5090552029287</v>
      </c>
      <c r="O43" s="5">
        <f>Grade10!M43-M43</f>
        <v>33.588000000000193</v>
      </c>
      <c r="P43" s="22">
        <f t="shared" si="22"/>
        <v>210.75309669328658</v>
      </c>
      <c r="Q43" s="22"/>
      <c r="R43" s="22"/>
      <c r="S43" s="22">
        <f t="shared" si="20"/>
        <v>3159.6088916870381</v>
      </c>
      <c r="T43" s="22">
        <f t="shared" si="21"/>
        <v>755.29489669824488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65512.394277135711</v>
      </c>
      <c r="D44" s="5">
        <f t="shared" si="15"/>
        <v>61768.964706350533</v>
      </c>
      <c r="E44" s="5">
        <f t="shared" si="1"/>
        <v>52268.964706350533</v>
      </c>
      <c r="F44" s="5">
        <f t="shared" si="2"/>
        <v>19144.463447258502</v>
      </c>
      <c r="G44" s="5">
        <f t="shared" si="3"/>
        <v>42624.501259092031</v>
      </c>
      <c r="H44" s="22">
        <f t="shared" si="16"/>
        <v>30135.676042320832</v>
      </c>
      <c r="I44" s="5">
        <f t="shared" si="17"/>
        <v>70500.001598238799</v>
      </c>
      <c r="J44" s="26">
        <f t="shared" si="19"/>
        <v>0.20315989972943352</v>
      </c>
      <c r="L44" s="22">
        <f t="shared" si="18"/>
        <v>100952.09112380994</v>
      </c>
      <c r="M44" s="5">
        <f>scrimecost*Meta!O41</f>
        <v>1635.86</v>
      </c>
      <c r="N44" s="5">
        <f>L44-Grade10!L44</f>
        <v>4879.521781583011</v>
      </c>
      <c r="O44" s="5">
        <f>Grade10!M44-M44</f>
        <v>33.588000000000193</v>
      </c>
      <c r="P44" s="22">
        <f t="shared" si="22"/>
        <v>216.5073336815191</v>
      </c>
      <c r="Q44" s="22"/>
      <c r="R44" s="22"/>
      <c r="S44" s="22">
        <f t="shared" si="20"/>
        <v>3238.2657266854367</v>
      </c>
      <c r="T44" s="22">
        <f t="shared" si="21"/>
        <v>743.92876466993482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67150.204134064101</v>
      </c>
      <c r="D45" s="5">
        <f t="shared" si="15"/>
        <v>63283.938824009296</v>
      </c>
      <c r="E45" s="5">
        <f t="shared" si="1"/>
        <v>53783.938824009296</v>
      </c>
      <c r="F45" s="5">
        <f t="shared" si="2"/>
        <v>19790.599908439966</v>
      </c>
      <c r="G45" s="5">
        <f t="shared" si="3"/>
        <v>43493.338915569329</v>
      </c>
      <c r="H45" s="22">
        <f t="shared" si="16"/>
        <v>30889.06794337885</v>
      </c>
      <c r="I45" s="5">
        <f t="shared" si="17"/>
        <v>72065.726763194776</v>
      </c>
      <c r="J45" s="26">
        <f t="shared" si="19"/>
        <v>0.20532974034622797</v>
      </c>
      <c r="L45" s="22">
        <f t="shared" si="18"/>
        <v>103475.89340190518</v>
      </c>
      <c r="M45" s="5">
        <f>scrimecost*Meta!O42</f>
        <v>1635.86</v>
      </c>
      <c r="N45" s="5">
        <f>L45-Grade10!L45</f>
        <v>5001.5098261226085</v>
      </c>
      <c r="O45" s="5">
        <f>Grade10!M45-M45</f>
        <v>33.588000000000193</v>
      </c>
      <c r="P45" s="22">
        <f t="shared" si="22"/>
        <v>222.40542659445742</v>
      </c>
      <c r="Q45" s="22"/>
      <c r="R45" s="22"/>
      <c r="S45" s="22">
        <f t="shared" si="20"/>
        <v>3318.8889825588035</v>
      </c>
      <c r="T45" s="22">
        <f t="shared" si="21"/>
        <v>732.73550937749326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68828.959237415678</v>
      </c>
      <c r="D46" s="5">
        <f t="shared" si="15"/>
        <v>64836.787294609509</v>
      </c>
      <c r="E46" s="5">
        <f t="shared" si="1"/>
        <v>55336.787294609509</v>
      </c>
      <c r="F46" s="5">
        <f t="shared" si="2"/>
        <v>20452.889781150956</v>
      </c>
      <c r="G46" s="5">
        <f t="shared" si="3"/>
        <v>44383.897513458549</v>
      </c>
      <c r="H46" s="22">
        <f t="shared" si="16"/>
        <v>31661.294641963315</v>
      </c>
      <c r="I46" s="5">
        <f t="shared" si="17"/>
        <v>73670.595057274622</v>
      </c>
      <c r="J46" s="26">
        <f t="shared" si="19"/>
        <v>0.20744665802114934</v>
      </c>
      <c r="L46" s="22">
        <f t="shared" si="18"/>
        <v>106062.79073695278</v>
      </c>
      <c r="M46" s="5">
        <f>scrimecost*Meta!O43</f>
        <v>907.34999999999991</v>
      </c>
      <c r="N46" s="5">
        <f>L46-Grade10!L46</f>
        <v>5126.5475717756199</v>
      </c>
      <c r="O46" s="5">
        <f>Grade10!M46-M46</f>
        <v>18.629999999999995</v>
      </c>
      <c r="P46" s="22">
        <f t="shared" si="22"/>
        <v>228.45097183021915</v>
      </c>
      <c r="Q46" s="22"/>
      <c r="R46" s="22"/>
      <c r="S46" s="22">
        <f t="shared" si="20"/>
        <v>3387.4523418289577</v>
      </c>
      <c r="T46" s="22">
        <f t="shared" si="21"/>
        <v>718.72599379119038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70549.683218351085</v>
      </c>
      <c r="D47" s="5">
        <f t="shared" si="15"/>
        <v>66428.456976974761</v>
      </c>
      <c r="E47" s="5">
        <f t="shared" si="1"/>
        <v>56928.456976974761</v>
      </c>
      <c r="F47" s="5">
        <f t="shared" si="2"/>
        <v>21131.736900679738</v>
      </c>
      <c r="G47" s="5">
        <f t="shared" si="3"/>
        <v>45296.720076295023</v>
      </c>
      <c r="H47" s="22">
        <f t="shared" si="16"/>
        <v>32452.827008012402</v>
      </c>
      <c r="I47" s="5">
        <f t="shared" si="17"/>
        <v>75315.585058706492</v>
      </c>
      <c r="J47" s="26">
        <f t="shared" si="19"/>
        <v>0.20951194355765801</v>
      </c>
      <c r="L47" s="22">
        <f t="shared" si="18"/>
        <v>108714.36050537662</v>
      </c>
      <c r="M47" s="5">
        <f>scrimecost*Meta!O44</f>
        <v>907.34999999999991</v>
      </c>
      <c r="N47" s="5">
        <f>L47-Grade10!L47</f>
        <v>5254.7112610700569</v>
      </c>
      <c r="O47" s="5">
        <f>Grade10!M47-M47</f>
        <v>18.629999999999995</v>
      </c>
      <c r="P47" s="22">
        <f t="shared" si="22"/>
        <v>234.64765569687501</v>
      </c>
      <c r="Q47" s="22"/>
      <c r="R47" s="22"/>
      <c r="S47" s="22">
        <f t="shared" si="20"/>
        <v>3472.1571500309274</v>
      </c>
      <c r="T47" s="22">
        <f t="shared" si="21"/>
        <v>707.98682583544462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72313.425298809845</v>
      </c>
      <c r="D48" s="5">
        <f t="shared" si="15"/>
        <v>68059.918401399103</v>
      </c>
      <c r="E48" s="5">
        <f t="shared" si="1"/>
        <v>58559.918401399103</v>
      </c>
      <c r="F48" s="5">
        <f t="shared" si="2"/>
        <v>21827.555198196718</v>
      </c>
      <c r="G48" s="5">
        <f t="shared" si="3"/>
        <v>46232.363203202389</v>
      </c>
      <c r="H48" s="22">
        <f t="shared" si="16"/>
        <v>33264.147683212708</v>
      </c>
      <c r="I48" s="5">
        <f t="shared" si="17"/>
        <v>77001.699810174148</v>
      </c>
      <c r="J48" s="26">
        <f t="shared" si="19"/>
        <v>0.21152685627620296</v>
      </c>
      <c r="L48" s="22">
        <f t="shared" si="18"/>
        <v>111432.21951801101</v>
      </c>
      <c r="M48" s="5">
        <f>scrimecost*Meta!O45</f>
        <v>907.34999999999991</v>
      </c>
      <c r="N48" s="5">
        <f>L48-Grade10!L48</f>
        <v>5386.0790425967862</v>
      </c>
      <c r="O48" s="5">
        <f>Grade10!M48-M48</f>
        <v>18.629999999999995</v>
      </c>
      <c r="P48" s="22">
        <f t="shared" si="22"/>
        <v>240.99925666019712</v>
      </c>
      <c r="Q48" s="22"/>
      <c r="R48" s="22"/>
      <c r="S48" s="22">
        <f t="shared" si="20"/>
        <v>3558.9795784379039</v>
      </c>
      <c r="T48" s="22">
        <f t="shared" si="21"/>
        <v>697.40803134334863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74121.260931280092</v>
      </c>
      <c r="D49" s="5">
        <f t="shared" si="15"/>
        <v>69732.166361434094</v>
      </c>
      <c r="E49" s="5">
        <f t="shared" si="1"/>
        <v>60232.166361434094</v>
      </c>
      <c r="F49" s="5">
        <f t="shared" si="2"/>
        <v>22540.768953151641</v>
      </c>
      <c r="G49" s="5">
        <f t="shared" si="3"/>
        <v>47191.397408282457</v>
      </c>
      <c r="H49" s="22">
        <f t="shared" si="16"/>
        <v>34095.751375293024</v>
      </c>
      <c r="I49" s="5">
        <f t="shared" si="17"/>
        <v>78729.967430428514</v>
      </c>
      <c r="J49" s="26">
        <f t="shared" si="19"/>
        <v>0.2134926247821006</v>
      </c>
      <c r="L49" s="22">
        <f t="shared" si="18"/>
        <v>114218.02500596129</v>
      </c>
      <c r="M49" s="5">
        <f>scrimecost*Meta!O46</f>
        <v>907.34999999999991</v>
      </c>
      <c r="N49" s="5">
        <f>L49-Grade10!L49</f>
        <v>5520.7310186617106</v>
      </c>
      <c r="O49" s="5">
        <f>Grade10!M49-M49</f>
        <v>18.629999999999995</v>
      </c>
      <c r="P49" s="22">
        <f t="shared" si="22"/>
        <v>247.50964764760243</v>
      </c>
      <c r="Q49" s="22"/>
      <c r="R49" s="22"/>
      <c r="S49" s="22">
        <f t="shared" si="20"/>
        <v>3647.9725675550717</v>
      </c>
      <c r="T49" s="22">
        <f t="shared" si="21"/>
        <v>686.98721891038463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75974.292454562092</v>
      </c>
      <c r="D50" s="5">
        <f t="shared" si="15"/>
        <v>71446.220520469942</v>
      </c>
      <c r="E50" s="5">
        <f t="shared" si="1"/>
        <v>61946.220520469942</v>
      </c>
      <c r="F50" s="5">
        <f t="shared" si="2"/>
        <v>23271.813051980429</v>
      </c>
      <c r="G50" s="5">
        <f t="shared" si="3"/>
        <v>48174.407468489517</v>
      </c>
      <c r="H50" s="22">
        <f t="shared" si="16"/>
        <v>34948.145159675347</v>
      </c>
      <c r="I50" s="5">
        <f t="shared" si="17"/>
        <v>80501.441741189221</v>
      </c>
      <c r="J50" s="26">
        <f t="shared" si="19"/>
        <v>0.21541044771468362</v>
      </c>
      <c r="L50" s="22">
        <f t="shared" si="18"/>
        <v>117073.47563111033</v>
      </c>
      <c r="M50" s="5">
        <f>scrimecost*Meta!O47</f>
        <v>907.34999999999991</v>
      </c>
      <c r="N50" s="5">
        <f>L50-Grade10!L50</f>
        <v>5658.7492941282544</v>
      </c>
      <c r="O50" s="5">
        <f>Grade10!M50-M50</f>
        <v>18.629999999999995</v>
      </c>
      <c r="P50" s="22">
        <f t="shared" si="22"/>
        <v>254.18279840969285</v>
      </c>
      <c r="Q50" s="22"/>
      <c r="R50" s="22"/>
      <c r="S50" s="22">
        <f t="shared" si="20"/>
        <v>3739.1903814001671</v>
      </c>
      <c r="T50" s="22">
        <f t="shared" si="21"/>
        <v>676.72203265352425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77873.649765926151</v>
      </c>
      <c r="D51" s="5">
        <f t="shared" si="15"/>
        <v>73203.126033481691</v>
      </c>
      <c r="E51" s="5">
        <f t="shared" si="1"/>
        <v>63703.126033481691</v>
      </c>
      <c r="F51" s="5">
        <f t="shared" si="2"/>
        <v>24021.133253279942</v>
      </c>
      <c r="G51" s="5">
        <f t="shared" si="3"/>
        <v>49181.992780201748</v>
      </c>
      <c r="H51" s="22">
        <f t="shared" si="16"/>
        <v>35821.84878866723</v>
      </c>
      <c r="I51" s="5">
        <f t="shared" si="17"/>
        <v>82317.202909718937</v>
      </c>
      <c r="J51" s="26">
        <f t="shared" si="19"/>
        <v>0.21728149447817924</v>
      </c>
      <c r="L51" s="22">
        <f t="shared" si="18"/>
        <v>120000.31252188809</v>
      </c>
      <c r="M51" s="5">
        <f>scrimecost*Meta!O48</f>
        <v>478.65999999999997</v>
      </c>
      <c r="N51" s="5">
        <f>L51-Grade10!L51</f>
        <v>5800.2180264814961</v>
      </c>
      <c r="O51" s="5">
        <f>Grade10!M51-M51</f>
        <v>9.8280000000000314</v>
      </c>
      <c r="P51" s="22">
        <f t="shared" si="22"/>
        <v>261.02277794083551</v>
      </c>
      <c r="Q51" s="22"/>
      <c r="R51" s="22"/>
      <c r="S51" s="22">
        <f t="shared" si="20"/>
        <v>3824.4059585914097</v>
      </c>
      <c r="T51" s="22">
        <f t="shared" si="21"/>
        <v>665.16956508723092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79820.491010074285</v>
      </c>
      <c r="D52" s="5">
        <f t="shared" si="15"/>
        <v>75003.954184318718</v>
      </c>
      <c r="E52" s="5">
        <f t="shared" si="1"/>
        <v>65503.954184318718</v>
      </c>
      <c r="F52" s="5">
        <f t="shared" si="2"/>
        <v>24789.186459611934</v>
      </c>
      <c r="G52" s="5">
        <f t="shared" si="3"/>
        <v>50214.767724706784</v>
      </c>
      <c r="H52" s="22">
        <f t="shared" si="16"/>
        <v>36717.395008383901</v>
      </c>
      <c r="I52" s="5">
        <f t="shared" si="17"/>
        <v>84178.358107461885</v>
      </c>
      <c r="J52" s="26">
        <f t="shared" si="19"/>
        <v>0.21910690595476037</v>
      </c>
      <c r="L52" s="22">
        <f t="shared" si="18"/>
        <v>123000.32033493526</v>
      </c>
      <c r="M52" s="5">
        <f>scrimecost*Meta!O49</f>
        <v>478.65999999999997</v>
      </c>
      <c r="N52" s="5">
        <f>L52-Grade10!L52</f>
        <v>5945.2234771434887</v>
      </c>
      <c r="O52" s="5">
        <f>Grade10!M52-M52</f>
        <v>9.8280000000000314</v>
      </c>
      <c r="P52" s="22">
        <f t="shared" si="22"/>
        <v>268.03375696025671</v>
      </c>
      <c r="Q52" s="22"/>
      <c r="R52" s="22"/>
      <c r="S52" s="22">
        <f t="shared" si="20"/>
        <v>3920.2416742623845</v>
      </c>
      <c r="T52" s="22">
        <f t="shared" si="21"/>
        <v>655.26484681962847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81816.003285326151</v>
      </c>
      <c r="D53" s="5">
        <f t="shared" si="15"/>
        <v>76849.803038926693</v>
      </c>
      <c r="E53" s="5">
        <f t="shared" si="1"/>
        <v>67349.803038926693</v>
      </c>
      <c r="F53" s="5">
        <f t="shared" si="2"/>
        <v>25576.440996102236</v>
      </c>
      <c r="G53" s="5">
        <f t="shared" si="3"/>
        <v>51273.362042824461</v>
      </c>
      <c r="H53" s="22">
        <f t="shared" si="16"/>
        <v>37635.329883593506</v>
      </c>
      <c r="I53" s="5">
        <f t="shared" si="17"/>
        <v>86086.042185148457</v>
      </c>
      <c r="J53" s="26">
        <f t="shared" si="19"/>
        <v>0.22088779520020535</v>
      </c>
      <c r="L53" s="22">
        <f t="shared" si="18"/>
        <v>126075.32834330865</v>
      </c>
      <c r="M53" s="5">
        <f>scrimecost*Meta!O50</f>
        <v>478.65999999999997</v>
      </c>
      <c r="N53" s="5">
        <f>L53-Grade10!L53</f>
        <v>6093.8540640721039</v>
      </c>
      <c r="O53" s="5">
        <f>Grade10!M53-M53</f>
        <v>9.8280000000000314</v>
      </c>
      <c r="P53" s="22">
        <f t="shared" si="22"/>
        <v>275.2200104551635</v>
      </c>
      <c r="Q53" s="22"/>
      <c r="R53" s="22"/>
      <c r="S53" s="22">
        <f t="shared" si="20"/>
        <v>4018.4732828251781</v>
      </c>
      <c r="T53" s="22">
        <f t="shared" si="21"/>
        <v>645.50670693733866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83861.403367459294</v>
      </c>
      <c r="D54" s="5">
        <f t="shared" si="15"/>
        <v>78741.798114899851</v>
      </c>
      <c r="E54" s="5">
        <f t="shared" si="1"/>
        <v>69241.798114899851</v>
      </c>
      <c r="F54" s="5">
        <f t="shared" si="2"/>
        <v>26383.376896004789</v>
      </c>
      <c r="G54" s="5">
        <f t="shared" si="3"/>
        <v>52358.421218895062</v>
      </c>
      <c r="H54" s="22">
        <f t="shared" si="16"/>
        <v>38576.213130683333</v>
      </c>
      <c r="I54" s="5">
        <f t="shared" si="17"/>
        <v>88041.418364777142</v>
      </c>
      <c r="J54" s="26">
        <f t="shared" si="19"/>
        <v>0.22262524812259071</v>
      </c>
      <c r="L54" s="22">
        <f t="shared" si="18"/>
        <v>129227.21155189132</v>
      </c>
      <c r="M54" s="5">
        <f>scrimecost*Meta!O51</f>
        <v>478.65999999999997</v>
      </c>
      <c r="N54" s="5">
        <f>L54-Grade10!L54</f>
        <v>6246.2004156738403</v>
      </c>
      <c r="O54" s="5">
        <f>Grade10!M54-M54</f>
        <v>9.8280000000000314</v>
      </c>
      <c r="P54" s="22">
        <f t="shared" si="22"/>
        <v>282.58592028744289</v>
      </c>
      <c r="Q54" s="22"/>
      <c r="R54" s="22"/>
      <c r="S54" s="22">
        <f t="shared" si="20"/>
        <v>4119.1606816019839</v>
      </c>
      <c r="T54" s="22">
        <f t="shared" si="21"/>
        <v>635.89301177105779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85957.938451645779</v>
      </c>
      <c r="D55" s="5">
        <f t="shared" si="15"/>
        <v>80681.093067772352</v>
      </c>
      <c r="E55" s="5">
        <f t="shared" si="1"/>
        <v>71181.093067772352</v>
      </c>
      <c r="F55" s="5">
        <f t="shared" si="2"/>
        <v>27210.486193404908</v>
      </c>
      <c r="G55" s="5">
        <f t="shared" si="3"/>
        <v>53470.60687436744</v>
      </c>
      <c r="H55" s="22">
        <f t="shared" si="16"/>
        <v>39540.618458950419</v>
      </c>
      <c r="I55" s="5">
        <f t="shared" si="17"/>
        <v>90045.678948896588</v>
      </c>
      <c r="J55" s="26">
        <f t="shared" si="19"/>
        <v>0.22432032414443004</v>
      </c>
      <c r="L55" s="22">
        <f t="shared" si="18"/>
        <v>132457.89184068865</v>
      </c>
      <c r="M55" s="5">
        <f>scrimecost*Meta!O52</f>
        <v>478.65999999999997</v>
      </c>
      <c r="N55" s="5">
        <f>L55-Grade10!L55</f>
        <v>6402.3554260657402</v>
      </c>
      <c r="O55" s="5">
        <f>Grade10!M55-M55</f>
        <v>9.8280000000000314</v>
      </c>
      <c r="P55" s="22">
        <f t="shared" si="22"/>
        <v>290.13597786552936</v>
      </c>
      <c r="Q55" s="22"/>
      <c r="R55" s="22"/>
      <c r="S55" s="22">
        <f t="shared" si="20"/>
        <v>4222.3652653482859</v>
      </c>
      <c r="T55" s="22">
        <f t="shared" si="21"/>
        <v>626.42165731204034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88106.886912936912</v>
      </c>
      <c r="D56" s="5">
        <f t="shared" si="15"/>
        <v>82668.870394466649</v>
      </c>
      <c r="E56" s="5">
        <f t="shared" si="1"/>
        <v>73168.870394466649</v>
      </c>
      <c r="F56" s="5">
        <f t="shared" si="2"/>
        <v>28058.273223240027</v>
      </c>
      <c r="G56" s="5">
        <f t="shared" si="3"/>
        <v>54610.597171226618</v>
      </c>
      <c r="H56" s="22">
        <f t="shared" si="16"/>
        <v>40529.133920424174</v>
      </c>
      <c r="I56" s="5">
        <f t="shared" si="17"/>
        <v>92100.046047618991</v>
      </c>
      <c r="J56" s="26">
        <f t="shared" si="19"/>
        <v>0.22597405684866359</v>
      </c>
      <c r="L56" s="22">
        <f t="shared" si="18"/>
        <v>135769.33913670585</v>
      </c>
      <c r="M56" s="5">
        <f>scrimecost*Meta!O53</f>
        <v>144.65</v>
      </c>
      <c r="N56" s="5">
        <f>L56-Grade10!L56</f>
        <v>6562.4143117173953</v>
      </c>
      <c r="O56" s="5">
        <f>Grade10!M56-M56</f>
        <v>2.9699999999999989</v>
      </c>
      <c r="P56" s="22">
        <f t="shared" si="22"/>
        <v>297.87478688306788</v>
      </c>
      <c r="Q56" s="22"/>
      <c r="R56" s="22"/>
      <c r="S56" s="22">
        <f t="shared" si="20"/>
        <v>4321.6965856882161</v>
      </c>
      <c r="T56" s="22">
        <f t="shared" si="21"/>
        <v>616.17047164681878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144.65</v>
      </c>
      <c r="N57" s="5">
        <f>L57-Grade10!L57</f>
        <v>0</v>
      </c>
      <c r="O57" s="5">
        <f>Grade10!M57-M57</f>
        <v>2.9699999999999989</v>
      </c>
      <c r="Q57" s="22"/>
      <c r="R57" s="22"/>
      <c r="S57" s="22">
        <f t="shared" si="20"/>
        <v>2.7947699999999989</v>
      </c>
      <c r="T57" s="22">
        <f t="shared" si="21"/>
        <v>0.38293787844449362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144.65</v>
      </c>
      <c r="N58" s="5">
        <f>L58-Grade10!L58</f>
        <v>0</v>
      </c>
      <c r="O58" s="5">
        <f>Grade10!M58-M58</f>
        <v>2.9699999999999989</v>
      </c>
      <c r="Q58" s="22"/>
      <c r="R58" s="22"/>
      <c r="S58" s="22">
        <f t="shared" si="20"/>
        <v>2.7947699999999989</v>
      </c>
      <c r="T58" s="22">
        <f t="shared" si="21"/>
        <v>0.36801368776081589</v>
      </c>
    </row>
    <row r="59" spans="1:20" x14ac:dyDescent="0.2">
      <c r="A59" s="5">
        <v>68</v>
      </c>
      <c r="H59" s="21"/>
      <c r="I59" s="5"/>
      <c r="M59" s="5">
        <f>scrimecost*Meta!O56</f>
        <v>144.65</v>
      </c>
      <c r="N59" s="5">
        <f>L59-Grade10!L59</f>
        <v>0</v>
      </c>
      <c r="O59" s="5">
        <f>Grade10!M59-M59</f>
        <v>2.9699999999999989</v>
      </c>
      <c r="Q59" s="22"/>
      <c r="R59" s="22"/>
      <c r="S59" s="22">
        <f t="shared" si="20"/>
        <v>2.7947699999999989</v>
      </c>
      <c r="T59" s="22">
        <f t="shared" si="21"/>
        <v>0.35367113571907016</v>
      </c>
    </row>
    <row r="60" spans="1:20" x14ac:dyDescent="0.2">
      <c r="A60" s="5">
        <v>69</v>
      </c>
      <c r="H60" s="21"/>
      <c r="I60" s="5"/>
      <c r="M60" s="5">
        <f>scrimecost*Meta!O57</f>
        <v>144.65</v>
      </c>
      <c r="N60" s="5">
        <f>L60-Grade10!L60</f>
        <v>0</v>
      </c>
      <c r="O60" s="5">
        <f>Grade10!M60-M60</f>
        <v>2.9699999999999989</v>
      </c>
      <c r="Q60" s="22"/>
      <c r="R60" s="22"/>
      <c r="S60" s="22">
        <f t="shared" si="20"/>
        <v>2.7947699999999989</v>
      </c>
      <c r="T60" s="22">
        <f t="shared" si="21"/>
        <v>0.33988755418823619</v>
      </c>
    </row>
    <row r="61" spans="1:20" x14ac:dyDescent="0.2">
      <c r="A61" s="5">
        <v>70</v>
      </c>
      <c r="H61" s="21"/>
      <c r="I61" s="5"/>
      <c r="M61" s="5">
        <f>scrimecost*Meta!O58</f>
        <v>144.65</v>
      </c>
      <c r="N61" s="5">
        <f>L61-Grade10!L61</f>
        <v>0</v>
      </c>
      <c r="O61" s="5">
        <f>Grade10!M61-M61</f>
        <v>2.9699999999999989</v>
      </c>
      <c r="Q61" s="22"/>
      <c r="R61" s="22"/>
      <c r="S61" s="22">
        <f t="shared" si="20"/>
        <v>2.7947699999999989</v>
      </c>
      <c r="T61" s="22">
        <f t="shared" si="21"/>
        <v>0.32664115847956687</v>
      </c>
    </row>
    <row r="62" spans="1:20" x14ac:dyDescent="0.2">
      <c r="A62" s="5">
        <v>71</v>
      </c>
      <c r="H62" s="21"/>
      <c r="I62" s="5"/>
      <c r="M62" s="5">
        <f>scrimecost*Meta!O59</f>
        <v>144.65</v>
      </c>
      <c r="N62" s="5">
        <f>L62-Grade10!L62</f>
        <v>0</v>
      </c>
      <c r="O62" s="5">
        <f>Grade10!M62-M62</f>
        <v>2.9699999999999989</v>
      </c>
      <c r="Q62" s="22"/>
      <c r="R62" s="22"/>
      <c r="S62" s="22">
        <f t="shared" si="20"/>
        <v>2.7947699999999989</v>
      </c>
      <c r="T62" s="22">
        <f t="shared" si="21"/>
        <v>0.31391101291630147</v>
      </c>
    </row>
    <row r="63" spans="1:20" x14ac:dyDescent="0.2">
      <c r="A63" s="5">
        <v>72</v>
      </c>
      <c r="H63" s="21"/>
      <c r="M63" s="5">
        <f>scrimecost*Meta!O60</f>
        <v>144.65</v>
      </c>
      <c r="N63" s="5">
        <f>L63-Grade10!L63</f>
        <v>0</v>
      </c>
      <c r="O63" s="5">
        <f>Grade10!M63-M63</f>
        <v>2.9699999999999989</v>
      </c>
      <c r="Q63" s="22"/>
      <c r="R63" s="22"/>
      <c r="S63" s="22">
        <f t="shared" si="20"/>
        <v>2.7947699999999989</v>
      </c>
      <c r="T63" s="22">
        <f t="shared" si="21"/>
        <v>0.30167699774522622</v>
      </c>
    </row>
    <row r="64" spans="1:20" x14ac:dyDescent="0.2">
      <c r="A64" s="5">
        <v>73</v>
      </c>
      <c r="H64" s="21"/>
      <c r="M64" s="5">
        <f>scrimecost*Meta!O61</f>
        <v>144.65</v>
      </c>
      <c r="N64" s="5">
        <f>L64-Grade10!L64</f>
        <v>0</v>
      </c>
      <c r="O64" s="5">
        <f>Grade10!M64-M64</f>
        <v>2.9699999999999989</v>
      </c>
      <c r="Q64" s="22"/>
      <c r="R64" s="22"/>
      <c r="S64" s="22">
        <f t="shared" si="20"/>
        <v>2.7947699999999989</v>
      </c>
      <c r="T64" s="22">
        <f t="shared" si="21"/>
        <v>0.28991977733778673</v>
      </c>
    </row>
    <row r="65" spans="1:20" x14ac:dyDescent="0.2">
      <c r="A65" s="5">
        <v>74</v>
      </c>
      <c r="H65" s="21"/>
      <c r="M65" s="5">
        <f>scrimecost*Meta!O62</f>
        <v>144.65</v>
      </c>
      <c r="N65" s="5">
        <f>L65-Grade10!L65</f>
        <v>0</v>
      </c>
      <c r="O65" s="5">
        <f>Grade10!M65-M65</f>
        <v>2.9699999999999989</v>
      </c>
      <c r="Q65" s="22"/>
      <c r="R65" s="22"/>
      <c r="S65" s="22">
        <f t="shared" si="20"/>
        <v>2.7947699999999989</v>
      </c>
      <c r="T65" s="22">
        <f t="shared" si="21"/>
        <v>0.27862076963049437</v>
      </c>
    </row>
    <row r="66" spans="1:20" x14ac:dyDescent="0.2">
      <c r="A66" s="5">
        <v>75</v>
      </c>
      <c r="H66" s="21"/>
      <c r="M66" s="5">
        <f>scrimecost*Meta!O63</f>
        <v>144.65</v>
      </c>
      <c r="N66" s="5">
        <f>L66-Grade10!L66</f>
        <v>0</v>
      </c>
      <c r="O66" s="5">
        <f>Grade10!M66-M66</f>
        <v>2.9699999999999989</v>
      </c>
      <c r="Q66" s="22"/>
      <c r="R66" s="22"/>
      <c r="S66" s="22">
        <f t="shared" si="20"/>
        <v>2.7947699999999989</v>
      </c>
      <c r="T66" s="22">
        <f t="shared" si="21"/>
        <v>0.26776211675632777</v>
      </c>
    </row>
    <row r="67" spans="1:20" x14ac:dyDescent="0.2">
      <c r="A67" s="5">
        <v>76</v>
      </c>
      <c r="H67" s="21"/>
      <c r="M67" s="5">
        <f>scrimecost*Meta!O64</f>
        <v>144.65</v>
      </c>
      <c r="N67" s="5">
        <f>L67-Grade10!L67</f>
        <v>0</v>
      </c>
      <c r="O67" s="5">
        <f>Grade10!M67-M67</f>
        <v>2.9699999999999989</v>
      </c>
      <c r="Q67" s="22"/>
      <c r="R67" s="22"/>
      <c r="S67" s="22">
        <f t="shared" si="20"/>
        <v>2.7947699999999989</v>
      </c>
      <c r="T67" s="22">
        <f t="shared" si="21"/>
        <v>0.2573266568207136</v>
      </c>
    </row>
    <row r="68" spans="1:20" x14ac:dyDescent="0.2">
      <c r="A68" s="5">
        <v>77</v>
      </c>
      <c r="H68" s="21"/>
      <c r="M68" s="5">
        <f>scrimecost*Meta!O65</f>
        <v>144.65</v>
      </c>
      <c r="N68" s="5">
        <f>L68-Grade10!L68</f>
        <v>0</v>
      </c>
      <c r="O68" s="5">
        <f>Grade10!M68-M68</f>
        <v>2.9699999999999989</v>
      </c>
      <c r="Q68" s="22"/>
      <c r="R68" s="22"/>
      <c r="S68" s="22">
        <f t="shared" si="20"/>
        <v>2.7947699999999989</v>
      </c>
      <c r="T68" s="22">
        <f t="shared" si="21"/>
        <v>0.24729789677747779</v>
      </c>
    </row>
    <row r="69" spans="1:20" x14ac:dyDescent="0.2">
      <c r="A69" s="5">
        <v>78</v>
      </c>
      <c r="H69" s="21"/>
      <c r="M69" s="5">
        <f>scrimecost*Meta!O66</f>
        <v>144.65</v>
      </c>
      <c r="N69" s="5">
        <f>L69-Grade10!L69</f>
        <v>0</v>
      </c>
      <c r="O69" s="5">
        <f>Grade10!M69-M69</f>
        <v>2.9699999999999989</v>
      </c>
      <c r="Q69" s="22"/>
      <c r="R69" s="22"/>
      <c r="S69" s="22">
        <f t="shared" si="20"/>
        <v>2.7947699999999989</v>
      </c>
      <c r="T69" s="22">
        <f t="shared" si="21"/>
        <v>0.23765998636189981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3.6006919668096771E-11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61847</v>
      </c>
      <c r="D2" s="7">
        <f>Meta!C6</f>
        <v>28449</v>
      </c>
      <c r="E2" s="1">
        <f>Meta!D6</f>
        <v>6.3E-2</v>
      </c>
      <c r="F2" s="1">
        <f>Meta!F6</f>
        <v>0.66200000000000003</v>
      </c>
      <c r="G2" s="1">
        <f>Meta!I6</f>
        <v>1.8929079672445346</v>
      </c>
      <c r="H2" s="1">
        <f>Meta!E6</f>
        <v>0.94099999999999995</v>
      </c>
      <c r="I2" s="13"/>
      <c r="J2" s="1">
        <f>Meta!X5</f>
        <v>0.65400000000000003</v>
      </c>
      <c r="K2" s="1">
        <f>Meta!D5</f>
        <v>7.4999999999999997E-2</v>
      </c>
      <c r="L2" s="29"/>
      <c r="N2" s="22">
        <f>Meta!T6</f>
        <v>61847</v>
      </c>
      <c r="O2" s="22">
        <f>Meta!U6</f>
        <v>28449</v>
      </c>
      <c r="P2" s="1">
        <f>Meta!V6</f>
        <v>6.3E-2</v>
      </c>
      <c r="Q2" s="1">
        <f>Meta!X6</f>
        <v>0.66200000000000003</v>
      </c>
      <c r="R2" s="22">
        <f>Meta!W6</f>
        <v>2576</v>
      </c>
      <c r="T2" s="12">
        <f>IRR(S5:S69)+1</f>
        <v>1.0411816983297664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2693.1734085760445</v>
      </c>
      <c r="D8" s="5">
        <f t="shared" ref="D8:D36" si="0">IF(A8&lt;startage,1,0)*(C8*(1-initialunempprob))+IF(A8=startage,1,0)*(C8*(1-unempprob))+IF(A8&gt;startage,1,0)*(C8*(1-unempprob)+unempprob*300*52)</f>
        <v>2491.1854029328415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190.57568332436236</v>
      </c>
      <c r="G8" s="5">
        <f t="shared" ref="G8:G56" si="3">D8-F8</f>
        <v>2300.6097196084793</v>
      </c>
      <c r="H8" s="22">
        <f>0.1*Grade11!H8</f>
        <v>1238.8587268434831</v>
      </c>
      <c r="I8" s="5">
        <f t="shared" ref="I8:I36" si="4">G8+IF(A8&lt;startage,1,0)*(H8*(1-initialunempprob))+IF(A8&gt;=startage,1,0)*(H8*(1-unempprob))</f>
        <v>3446.5540419387012</v>
      </c>
      <c r="J8" s="26">
        <f t="shared" ref="J8:J39" si="5">(F8-(IF(A8&gt;startage,1,0)*(unempprob*300*52)))/(IF(A8&lt;startage,1,0)*((C8+H8)*(1-initialunempprob))+IF(A8&gt;=startage,1,0)*((C8+H8)*(1-unempprob)))</f>
        <v>5.2397274147426398E-2</v>
      </c>
      <c r="L8" s="22">
        <f>0.1*Grade11!L8</f>
        <v>4150.0771015123655</v>
      </c>
      <c r="M8" s="5">
        <f>scrimecost*Meta!O5</f>
        <v>6986.1120000000001</v>
      </c>
      <c r="N8" s="5">
        <f>L8-Grade11!L8</f>
        <v>-37350.693913611285</v>
      </c>
      <c r="O8" s="5"/>
      <c r="P8" s="22"/>
      <c r="Q8" s="22">
        <f>0.05*feel*Grade11!G8</f>
        <v>274.09387164253764</v>
      </c>
      <c r="R8" s="22">
        <f>hstuition</f>
        <v>11298</v>
      </c>
      <c r="S8" s="22">
        <f t="shared" ref="S8:S39" si="6">IF(A8&lt;startage,1,0)*(N8-Q8-R8)+IF(A8&gt;=startage,1,0)*completionprob*(N8*spart+O8+P8)</f>
        <v>-48922.787785253822</v>
      </c>
      <c r="T8" s="22">
        <f t="shared" ref="T8:T39" si="7">S8/sreturn^(A8-startage+1)</f>
        <v>-48922.787785253822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32673.009501898472</v>
      </c>
      <c r="D9" s="5">
        <f t="shared" si="0"/>
        <v>30614.60990327887</v>
      </c>
      <c r="E9" s="5">
        <f t="shared" si="1"/>
        <v>21114.60990327887</v>
      </c>
      <c r="F9" s="5">
        <f t="shared" si="2"/>
        <v>7195.6701334205509</v>
      </c>
      <c r="G9" s="5">
        <f t="shared" si="3"/>
        <v>23418.93976985832</v>
      </c>
      <c r="H9" s="22">
        <f t="shared" ref="H9:H36" si="10">benefits*B9/expnorm</f>
        <v>15029.256832498095</v>
      </c>
      <c r="I9" s="5">
        <f t="shared" si="4"/>
        <v>37501.353421909036</v>
      </c>
      <c r="J9" s="26">
        <f t="shared" si="5"/>
        <v>0.16098768018664977</v>
      </c>
      <c r="L9" s="22">
        <f t="shared" ref="L9:L36" si="11">(sincome+sbenefits)*(1-sunemp)*B9/expnorm</f>
        <v>44697.023555329579</v>
      </c>
      <c r="M9" s="5">
        <f>scrimecost*Meta!O6</f>
        <v>8490.4959999999992</v>
      </c>
      <c r="N9" s="5">
        <f>L9-Grade11!L9</f>
        <v>2158.7332648278389</v>
      </c>
      <c r="O9" s="5">
        <f>Grade11!M9-M9</f>
        <v>177.98400000000038</v>
      </c>
      <c r="P9" s="22">
        <f t="shared" ref="P9:P56" si="12">(spart-initialspart)*(L9*J9+nptrans)</f>
        <v>109.99736106736449</v>
      </c>
      <c r="Q9" s="22"/>
      <c r="R9" s="22"/>
      <c r="S9" s="22">
        <f t="shared" si="6"/>
        <v>1615.756078222774</v>
      </c>
      <c r="T9" s="22">
        <f t="shared" si="7"/>
        <v>1551.8483285047396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33489.834739445934</v>
      </c>
      <c r="D10" s="5">
        <f t="shared" si="0"/>
        <v>32362.775150860842</v>
      </c>
      <c r="E10" s="5">
        <f t="shared" si="1"/>
        <v>22862.775150860842</v>
      </c>
      <c r="F10" s="5">
        <f t="shared" si="2"/>
        <v>7766.4460867560647</v>
      </c>
      <c r="G10" s="5">
        <f t="shared" si="3"/>
        <v>24596.329064104779</v>
      </c>
      <c r="H10" s="22">
        <f t="shared" si="10"/>
        <v>15404.988253310546</v>
      </c>
      <c r="I10" s="5">
        <f t="shared" si="4"/>
        <v>39030.80305745676</v>
      </c>
      <c r="J10" s="26">
        <f t="shared" si="5"/>
        <v>0.14806783042185631</v>
      </c>
      <c r="L10" s="22">
        <f t="shared" si="11"/>
        <v>45814.44914421282</v>
      </c>
      <c r="M10" s="5">
        <f>scrimecost*Meta!O7</f>
        <v>9075.2479999999996</v>
      </c>
      <c r="N10" s="5">
        <f>L10-Grade11!L10</f>
        <v>2212.7015964485327</v>
      </c>
      <c r="O10" s="5">
        <f>Grade11!M10-M10</f>
        <v>190.24200000000019</v>
      </c>
      <c r="P10" s="22">
        <f t="shared" si="12"/>
        <v>106.7011686940486</v>
      </c>
      <c r="Q10" s="22"/>
      <c r="R10" s="22"/>
      <c r="S10" s="22">
        <f t="shared" si="6"/>
        <v>1657.8082796359417</v>
      </c>
      <c r="T10" s="22">
        <f t="shared" si="7"/>
        <v>1529.2597327323074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34327.080607932083</v>
      </c>
      <c r="D11" s="5">
        <f t="shared" si="0"/>
        <v>33147.274529632363</v>
      </c>
      <c r="E11" s="5">
        <f t="shared" si="1"/>
        <v>23647.274529632363</v>
      </c>
      <c r="F11" s="5">
        <f t="shared" si="2"/>
        <v>8022.5851339249666</v>
      </c>
      <c r="G11" s="5">
        <f t="shared" si="3"/>
        <v>25124.689395707395</v>
      </c>
      <c r="H11" s="22">
        <f t="shared" si="10"/>
        <v>15790.112959643307</v>
      </c>
      <c r="I11" s="5">
        <f t="shared" si="4"/>
        <v>39920.025238893177</v>
      </c>
      <c r="J11" s="26">
        <f t="shared" si="5"/>
        <v>0.14991085096033141</v>
      </c>
      <c r="L11" s="22">
        <f t="shared" si="11"/>
        <v>46959.810372818138</v>
      </c>
      <c r="M11" s="5">
        <f>scrimecost*Meta!O8</f>
        <v>8691.4240000000009</v>
      </c>
      <c r="N11" s="5">
        <f>L11-Grade11!L11</f>
        <v>2268.0191363597478</v>
      </c>
      <c r="O11" s="5">
        <f>Grade11!M11-M11</f>
        <v>182.19599999999991</v>
      </c>
      <c r="P11" s="22">
        <f t="shared" si="12"/>
        <v>108.75028107139981</v>
      </c>
      <c r="Q11" s="22"/>
      <c r="R11" s="22"/>
      <c r="S11" s="22">
        <f t="shared" si="6"/>
        <v>1686.6248273304011</v>
      </c>
      <c r="T11" s="22">
        <f t="shared" si="7"/>
        <v>1494.3038390272457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35185.257623130376</v>
      </c>
      <c r="D12" s="5">
        <f t="shared" si="0"/>
        <v>33951.386392873166</v>
      </c>
      <c r="E12" s="5">
        <f t="shared" si="1"/>
        <v>24451.386392873166</v>
      </c>
      <c r="F12" s="5">
        <f t="shared" si="2"/>
        <v>8285.1276572730894</v>
      </c>
      <c r="G12" s="5">
        <f t="shared" si="3"/>
        <v>25666.258735600077</v>
      </c>
      <c r="H12" s="22">
        <f t="shared" si="10"/>
        <v>16184.865783634392</v>
      </c>
      <c r="I12" s="5">
        <f t="shared" si="4"/>
        <v>40831.477974865506</v>
      </c>
      <c r="J12" s="26">
        <f t="shared" si="5"/>
        <v>0.15170891977835591</v>
      </c>
      <c r="L12" s="22">
        <f t="shared" si="11"/>
        <v>48133.805632138596</v>
      </c>
      <c r="M12" s="5">
        <f>scrimecost*Meta!O9</f>
        <v>7892.8640000000005</v>
      </c>
      <c r="N12" s="5">
        <f>L12-Grade11!L12</f>
        <v>2324.71961476875</v>
      </c>
      <c r="O12" s="5">
        <f>Grade11!M12-M12</f>
        <v>165.45599999999922</v>
      </c>
      <c r="P12" s="22">
        <f t="shared" si="12"/>
        <v>110.85062125818482</v>
      </c>
      <c r="Q12" s="22"/>
      <c r="R12" s="22"/>
      <c r="S12" s="22">
        <f t="shared" si="6"/>
        <v>1708.170016867226</v>
      </c>
      <c r="T12" s="22">
        <f t="shared" si="7"/>
        <v>1453.533321672347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36064.889063708637</v>
      </c>
      <c r="D13" s="5">
        <f t="shared" si="0"/>
        <v>34775.601052694998</v>
      </c>
      <c r="E13" s="5">
        <f t="shared" si="1"/>
        <v>25275.601052694998</v>
      </c>
      <c r="F13" s="5">
        <f t="shared" si="2"/>
        <v>8554.2337437049173</v>
      </c>
      <c r="G13" s="5">
        <f t="shared" si="3"/>
        <v>26221.36730899008</v>
      </c>
      <c r="H13" s="22">
        <f t="shared" si="10"/>
        <v>16589.487428225249</v>
      </c>
      <c r="I13" s="5">
        <f t="shared" si="4"/>
        <v>41765.717029237137</v>
      </c>
      <c r="J13" s="26">
        <f t="shared" si="5"/>
        <v>0.15346313325935543</v>
      </c>
      <c r="L13" s="22">
        <f t="shared" si="11"/>
        <v>49337.150772942048</v>
      </c>
      <c r="M13" s="5">
        <f>scrimecost*Meta!O10</f>
        <v>7233.4079999999994</v>
      </c>
      <c r="N13" s="5">
        <f>L13-Grade11!L13</f>
        <v>2382.8376051379601</v>
      </c>
      <c r="O13" s="5">
        <f>Grade11!M13-M13</f>
        <v>151.63200000000052</v>
      </c>
      <c r="P13" s="22">
        <f t="shared" si="12"/>
        <v>113.00346994963942</v>
      </c>
      <c r="Q13" s="22"/>
      <c r="R13" s="22"/>
      <c r="S13" s="22">
        <f t="shared" si="6"/>
        <v>1733.3916006424622</v>
      </c>
      <c r="T13" s="22">
        <f t="shared" si="7"/>
        <v>1416.6548734092571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36966.511290301351</v>
      </c>
      <c r="D14" s="5">
        <f t="shared" si="0"/>
        <v>35620.421079012369</v>
      </c>
      <c r="E14" s="5">
        <f t="shared" si="1"/>
        <v>26120.421079012369</v>
      </c>
      <c r="F14" s="5">
        <f t="shared" si="2"/>
        <v>8830.0674822975379</v>
      </c>
      <c r="G14" s="5">
        <f t="shared" si="3"/>
        <v>26790.353596714831</v>
      </c>
      <c r="H14" s="22">
        <f t="shared" si="10"/>
        <v>17004.224613930877</v>
      </c>
      <c r="I14" s="5">
        <f t="shared" si="4"/>
        <v>42723.312059968062</v>
      </c>
      <c r="J14" s="26">
        <f t="shared" si="5"/>
        <v>0.15517456104569638</v>
      </c>
      <c r="L14" s="22">
        <f t="shared" si="11"/>
        <v>50570.579542265601</v>
      </c>
      <c r="M14" s="5">
        <f>scrimecost*Meta!O11</f>
        <v>6759.424</v>
      </c>
      <c r="N14" s="5">
        <f>L14-Grade11!L14</f>
        <v>2442.4085452664149</v>
      </c>
      <c r="O14" s="5">
        <f>Grade11!M14-M14</f>
        <v>141.69599999999991</v>
      </c>
      <c r="P14" s="22">
        <f t="shared" si="12"/>
        <v>115.21013985838042</v>
      </c>
      <c r="Q14" s="22"/>
      <c r="R14" s="22"/>
      <c r="S14" s="22">
        <f t="shared" si="6"/>
        <v>1763.227541612087</v>
      </c>
      <c r="T14" s="22">
        <f t="shared" si="7"/>
        <v>1384.0418027844141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37890.674072558875</v>
      </c>
      <c r="D15" s="5">
        <f t="shared" si="0"/>
        <v>36486.361605987673</v>
      </c>
      <c r="E15" s="5">
        <f t="shared" si="1"/>
        <v>26986.361605987673</v>
      </c>
      <c r="F15" s="5">
        <f t="shared" si="2"/>
        <v>9112.7970643549743</v>
      </c>
      <c r="G15" s="5">
        <f t="shared" si="3"/>
        <v>27373.564541632699</v>
      </c>
      <c r="H15" s="22">
        <f t="shared" si="10"/>
        <v>17429.330229279152</v>
      </c>
      <c r="I15" s="5">
        <f t="shared" si="4"/>
        <v>43704.846966467267</v>
      </c>
      <c r="J15" s="26">
        <f t="shared" si="5"/>
        <v>0.15684424669090707</v>
      </c>
      <c r="L15" s="22">
        <f t="shared" si="11"/>
        <v>51834.844030822234</v>
      </c>
      <c r="M15" s="5">
        <f>scrimecost*Meta!O12</f>
        <v>6458.0320000000002</v>
      </c>
      <c r="N15" s="5">
        <f>L15-Grade11!L15</f>
        <v>2503.4687588980669</v>
      </c>
      <c r="O15" s="5">
        <f>Grade11!M15-M15</f>
        <v>135.3779999999997</v>
      </c>
      <c r="P15" s="22">
        <f t="shared" si="12"/>
        <v>117.47197651483991</v>
      </c>
      <c r="Q15" s="22"/>
      <c r="R15" s="22"/>
      <c r="S15" s="22">
        <f t="shared" si="6"/>
        <v>1797.4476635059436</v>
      </c>
      <c r="T15" s="22">
        <f t="shared" si="7"/>
        <v>1355.0975961005095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38837.940924372859</v>
      </c>
      <c r="D16" s="5">
        <f t="shared" si="0"/>
        <v>37373.950646137375</v>
      </c>
      <c r="E16" s="5">
        <f t="shared" si="1"/>
        <v>27873.950646137375</v>
      </c>
      <c r="F16" s="5">
        <f t="shared" si="2"/>
        <v>9402.594885963852</v>
      </c>
      <c r="G16" s="5">
        <f t="shared" si="3"/>
        <v>27971.355760173523</v>
      </c>
      <c r="H16" s="22">
        <f t="shared" si="10"/>
        <v>17865.063485011127</v>
      </c>
      <c r="I16" s="5">
        <f t="shared" si="4"/>
        <v>44710.920245628949</v>
      </c>
      <c r="J16" s="26">
        <f t="shared" si="5"/>
        <v>0.15847320829599076</v>
      </c>
      <c r="L16" s="22">
        <f t="shared" si="11"/>
        <v>53130.715131592791</v>
      </c>
      <c r="M16" s="5">
        <f>scrimecost*Meta!O13</f>
        <v>5422.48</v>
      </c>
      <c r="N16" s="5">
        <f>L16-Grade11!L16</f>
        <v>2566.0554778705264</v>
      </c>
      <c r="O16" s="5">
        <f>Grade11!M16-M16</f>
        <v>113.67000000000007</v>
      </c>
      <c r="P16" s="22">
        <f t="shared" si="12"/>
        <v>119.79035908771093</v>
      </c>
      <c r="Q16" s="22"/>
      <c r="R16" s="22"/>
      <c r="S16" s="22">
        <f t="shared" si="6"/>
        <v>1818.1899293971574</v>
      </c>
      <c r="T16" s="22">
        <f t="shared" si="7"/>
        <v>1316.518733815933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39808.889447482172</v>
      </c>
      <c r="D17" s="5">
        <f t="shared" si="0"/>
        <v>38283.729412290799</v>
      </c>
      <c r="E17" s="5">
        <f t="shared" si="1"/>
        <v>28783.729412290799</v>
      </c>
      <c r="F17" s="5">
        <f t="shared" si="2"/>
        <v>9699.6376531129463</v>
      </c>
      <c r="G17" s="5">
        <f t="shared" si="3"/>
        <v>28584.091759177853</v>
      </c>
      <c r="H17" s="22">
        <f t="shared" si="10"/>
        <v>18311.690072136407</v>
      </c>
      <c r="I17" s="5">
        <f t="shared" si="4"/>
        <v>45742.145356769666</v>
      </c>
      <c r="J17" s="26">
        <f t="shared" si="5"/>
        <v>0.16006243913021864</v>
      </c>
      <c r="L17" s="22">
        <f t="shared" si="11"/>
        <v>54458.983009882606</v>
      </c>
      <c r="M17" s="5">
        <f>scrimecost*Meta!O14</f>
        <v>5422.48</v>
      </c>
      <c r="N17" s="5">
        <f>L17-Grade11!L17</f>
        <v>2630.2068648172935</v>
      </c>
      <c r="O17" s="5">
        <f>Grade11!M17-M17</f>
        <v>113.67000000000007</v>
      </c>
      <c r="P17" s="22">
        <f t="shared" si="12"/>
        <v>122.16670122490368</v>
      </c>
      <c r="Q17" s="22"/>
      <c r="R17" s="22"/>
      <c r="S17" s="22">
        <f t="shared" si="6"/>
        <v>1860.3886606356486</v>
      </c>
      <c r="T17" s="22">
        <f t="shared" si="7"/>
        <v>1293.7934663898109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40804.111683669224</v>
      </c>
      <c r="D18" s="5">
        <f t="shared" si="0"/>
        <v>39216.25264759807</v>
      </c>
      <c r="E18" s="5">
        <f t="shared" si="1"/>
        <v>29716.25264759807</v>
      </c>
      <c r="F18" s="5">
        <f t="shared" si="2"/>
        <v>10004.10648944077</v>
      </c>
      <c r="G18" s="5">
        <f t="shared" si="3"/>
        <v>29212.146158157302</v>
      </c>
      <c r="H18" s="22">
        <f t="shared" si="10"/>
        <v>18769.482323939814</v>
      </c>
      <c r="I18" s="5">
        <f t="shared" si="4"/>
        <v>46799.151095688911</v>
      </c>
      <c r="J18" s="26">
        <f t="shared" si="5"/>
        <v>0.16161290823678251</v>
      </c>
      <c r="L18" s="22">
        <f t="shared" si="11"/>
        <v>55820.457585129661</v>
      </c>
      <c r="M18" s="5">
        <f>scrimecost*Meta!O15</f>
        <v>5422.48</v>
      </c>
      <c r="N18" s="5">
        <f>L18-Grade11!L18</f>
        <v>2695.9620364377042</v>
      </c>
      <c r="O18" s="5">
        <f>Grade11!M18-M18</f>
        <v>113.67000000000007</v>
      </c>
      <c r="P18" s="22">
        <f t="shared" si="12"/>
        <v>124.60245191552627</v>
      </c>
      <c r="Q18" s="22"/>
      <c r="R18" s="22"/>
      <c r="S18" s="22">
        <f t="shared" si="6"/>
        <v>1903.6423601550866</v>
      </c>
      <c r="T18" s="22">
        <f t="shared" si="7"/>
        <v>1271.5109498697327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41824.214475760949</v>
      </c>
      <c r="D19" s="5">
        <f t="shared" si="0"/>
        <v>40172.088963788017</v>
      </c>
      <c r="E19" s="5">
        <f t="shared" si="1"/>
        <v>30672.088963788017</v>
      </c>
      <c r="F19" s="5">
        <f t="shared" si="2"/>
        <v>10316.187046676787</v>
      </c>
      <c r="G19" s="5">
        <f t="shared" si="3"/>
        <v>29855.90191711123</v>
      </c>
      <c r="H19" s="22">
        <f t="shared" si="10"/>
        <v>19238.719382038311</v>
      </c>
      <c r="I19" s="5">
        <f t="shared" si="4"/>
        <v>47882.581978081129</v>
      </c>
      <c r="J19" s="26">
        <f t="shared" si="5"/>
        <v>0.16312556102367398</v>
      </c>
      <c r="L19" s="22">
        <f t="shared" si="11"/>
        <v>57215.969024757906</v>
      </c>
      <c r="M19" s="5">
        <f>scrimecost*Meta!O16</f>
        <v>5422.48</v>
      </c>
      <c r="N19" s="5">
        <f>L19-Grade11!L19</f>
        <v>2763.3610873486614</v>
      </c>
      <c r="O19" s="5">
        <f>Grade11!M19-M19</f>
        <v>113.67000000000007</v>
      </c>
      <c r="P19" s="22">
        <f t="shared" si="12"/>
        <v>127.0990963734144</v>
      </c>
      <c r="Q19" s="22"/>
      <c r="R19" s="22"/>
      <c r="S19" s="22">
        <f t="shared" si="6"/>
        <v>1947.9774021625331</v>
      </c>
      <c r="T19" s="22">
        <f t="shared" si="7"/>
        <v>1249.6607607217493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42869.81983765497</v>
      </c>
      <c r="D20" s="5">
        <f t="shared" si="0"/>
        <v>41151.821187882713</v>
      </c>
      <c r="E20" s="5">
        <f t="shared" si="1"/>
        <v>31651.821187882713</v>
      </c>
      <c r="F20" s="5">
        <f t="shared" si="2"/>
        <v>10636.069617843707</v>
      </c>
      <c r="G20" s="5">
        <f t="shared" si="3"/>
        <v>30515.751570039007</v>
      </c>
      <c r="H20" s="22">
        <f t="shared" si="10"/>
        <v>19719.687366589264</v>
      </c>
      <c r="I20" s="5">
        <f t="shared" si="4"/>
        <v>48993.098632533147</v>
      </c>
      <c r="J20" s="26">
        <f t="shared" si="5"/>
        <v>0.16460131984015355</v>
      </c>
      <c r="L20" s="22">
        <f t="shared" si="11"/>
        <v>58646.36825037685</v>
      </c>
      <c r="M20" s="5">
        <f>scrimecost*Meta!O17</f>
        <v>5422.48</v>
      </c>
      <c r="N20" s="5">
        <f>L20-Grade11!L20</f>
        <v>2832.4451145323765</v>
      </c>
      <c r="O20" s="5">
        <f>Grade11!M20-M20</f>
        <v>113.67000000000007</v>
      </c>
      <c r="P20" s="22">
        <f t="shared" si="12"/>
        <v>129.65815694274977</v>
      </c>
      <c r="Q20" s="22"/>
      <c r="R20" s="22"/>
      <c r="S20" s="22">
        <f t="shared" si="6"/>
        <v>1993.4208202201553</v>
      </c>
      <c r="T20" s="22">
        <f t="shared" si="7"/>
        <v>1228.2327775248159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43941.565333596343</v>
      </c>
      <c r="D21" s="5">
        <f t="shared" si="0"/>
        <v>42156.046717579782</v>
      </c>
      <c r="E21" s="5">
        <f t="shared" si="1"/>
        <v>32656.046717579782</v>
      </c>
      <c r="F21" s="5">
        <f t="shared" si="2"/>
        <v>10963.949253289798</v>
      </c>
      <c r="G21" s="5">
        <f t="shared" si="3"/>
        <v>31192.097464289982</v>
      </c>
      <c r="H21" s="22">
        <f t="shared" si="10"/>
        <v>20212.679550753994</v>
      </c>
      <c r="I21" s="5">
        <f t="shared" si="4"/>
        <v>50131.378203346474</v>
      </c>
      <c r="J21" s="26">
        <f t="shared" si="5"/>
        <v>0.166041084539158</v>
      </c>
      <c r="L21" s="22">
        <f t="shared" si="11"/>
        <v>60112.527456636264</v>
      </c>
      <c r="M21" s="5">
        <f>scrimecost*Meta!O18</f>
        <v>4371.4719999999998</v>
      </c>
      <c r="N21" s="5">
        <f>L21-Grade11!L21</f>
        <v>2903.256242395677</v>
      </c>
      <c r="O21" s="5">
        <f>Grade11!M21-M21</f>
        <v>91.638000000000829</v>
      </c>
      <c r="P21" s="22">
        <f t="shared" si="12"/>
        <v>132.2811940263185</v>
      </c>
      <c r="Q21" s="22"/>
      <c r="R21" s="22"/>
      <c r="S21" s="22">
        <f t="shared" si="6"/>
        <v>2019.268211729214</v>
      </c>
      <c r="T21" s="22">
        <f t="shared" si="7"/>
        <v>1194.9484660178209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45040.104466936253</v>
      </c>
      <c r="D22" s="5">
        <f t="shared" si="0"/>
        <v>43185.377885519272</v>
      </c>
      <c r="E22" s="5">
        <f t="shared" si="1"/>
        <v>33685.377885519272</v>
      </c>
      <c r="F22" s="5">
        <f t="shared" si="2"/>
        <v>11300.025879622042</v>
      </c>
      <c r="G22" s="5">
        <f t="shared" si="3"/>
        <v>31885.352005897228</v>
      </c>
      <c r="H22" s="22">
        <f t="shared" si="10"/>
        <v>20717.996539522846</v>
      </c>
      <c r="I22" s="5">
        <f t="shared" si="4"/>
        <v>51298.114763430138</v>
      </c>
      <c r="J22" s="26">
        <f t="shared" si="5"/>
        <v>0.16744573302599158</v>
      </c>
      <c r="L22" s="22">
        <f t="shared" si="11"/>
        <v>61615.340643052172</v>
      </c>
      <c r="M22" s="5">
        <f>scrimecost*Meta!O19</f>
        <v>4371.4719999999998</v>
      </c>
      <c r="N22" s="5">
        <f>L22-Grade11!L22</f>
        <v>2975.8376484555774</v>
      </c>
      <c r="O22" s="5">
        <f>Grade11!M22-M22</f>
        <v>91.638000000000829</v>
      </c>
      <c r="P22" s="22">
        <f t="shared" si="12"/>
        <v>134.96980703697645</v>
      </c>
      <c r="Q22" s="22"/>
      <c r="R22" s="22"/>
      <c r="S22" s="22">
        <f t="shared" si="6"/>
        <v>2067.0122028260098</v>
      </c>
      <c r="T22" s="22">
        <f t="shared" si="7"/>
        <v>1174.8209502797949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46166.107078609653</v>
      </c>
      <c r="D23" s="5">
        <f t="shared" si="0"/>
        <v>44240.442332657251</v>
      </c>
      <c r="E23" s="5">
        <f t="shared" si="1"/>
        <v>34740.442332657251</v>
      </c>
      <c r="F23" s="5">
        <f t="shared" si="2"/>
        <v>11668.548654878317</v>
      </c>
      <c r="G23" s="5">
        <f t="shared" si="3"/>
        <v>32571.893677778935</v>
      </c>
      <c r="H23" s="22">
        <f t="shared" si="10"/>
        <v>21235.946453010911</v>
      </c>
      <c r="I23" s="5">
        <f t="shared" si="4"/>
        <v>52469.975504250164</v>
      </c>
      <c r="J23" s="26">
        <f t="shared" si="5"/>
        <v>0.16919683523783663</v>
      </c>
      <c r="L23" s="22">
        <f t="shared" si="11"/>
        <v>63155.724159128469</v>
      </c>
      <c r="M23" s="5">
        <f>scrimecost*Meta!O20</f>
        <v>4371.4719999999998</v>
      </c>
      <c r="N23" s="5">
        <f>L23-Grade11!L23</f>
        <v>3050.2335896669465</v>
      </c>
      <c r="O23" s="5">
        <f>Grade11!M23-M23</f>
        <v>91.638000000000829</v>
      </c>
      <c r="P23" s="22">
        <f t="shared" si="12"/>
        <v>137.9179892390267</v>
      </c>
      <c r="Q23" s="22"/>
      <c r="R23" s="22"/>
      <c r="S23" s="22">
        <f t="shared" si="6"/>
        <v>2116.1307986882316</v>
      </c>
      <c r="T23" s="22">
        <f t="shared" si="7"/>
        <v>1155.16660303769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47320.259755574902</v>
      </c>
      <c r="D24" s="5">
        <f t="shared" si="0"/>
        <v>45321.883390973686</v>
      </c>
      <c r="E24" s="5">
        <f t="shared" si="1"/>
        <v>35821.883390973686</v>
      </c>
      <c r="F24" s="5">
        <f t="shared" si="2"/>
        <v>12129.783266250277</v>
      </c>
      <c r="G24" s="5">
        <f t="shared" si="3"/>
        <v>33192.100124723409</v>
      </c>
      <c r="H24" s="22">
        <f t="shared" si="10"/>
        <v>21766.845114336189</v>
      </c>
      <c r="I24" s="5">
        <f t="shared" si="4"/>
        <v>53587.633996856421</v>
      </c>
      <c r="J24" s="26">
        <f t="shared" si="5"/>
        <v>0.17219509031689484</v>
      </c>
      <c r="L24" s="22">
        <f t="shared" si="11"/>
        <v>64734.617263106687</v>
      </c>
      <c r="M24" s="5">
        <f>scrimecost*Meta!O21</f>
        <v>4371.4719999999998</v>
      </c>
      <c r="N24" s="5">
        <f>L24-Grade11!L24</f>
        <v>3126.4894294086407</v>
      </c>
      <c r="O24" s="5">
        <f>Grade11!M24-M24</f>
        <v>91.638000000000829</v>
      </c>
      <c r="P24" s="22">
        <f t="shared" si="12"/>
        <v>141.60786613000232</v>
      </c>
      <c r="Q24" s="22"/>
      <c r="R24" s="22"/>
      <c r="S24" s="22">
        <f t="shared" si="6"/>
        <v>2167.1059381630103</v>
      </c>
      <c r="T24" s="22">
        <f t="shared" si="7"/>
        <v>1136.2024804905202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48503.266249464265</v>
      </c>
      <c r="D25" s="5">
        <f t="shared" si="0"/>
        <v>46430.360475748021</v>
      </c>
      <c r="E25" s="5">
        <f t="shared" si="1"/>
        <v>36930.360475748021</v>
      </c>
      <c r="F25" s="5">
        <f t="shared" si="2"/>
        <v>12602.548742906531</v>
      </c>
      <c r="G25" s="5">
        <f t="shared" si="3"/>
        <v>33827.811732841488</v>
      </c>
      <c r="H25" s="22">
        <f t="shared" si="10"/>
        <v>22311.016242194593</v>
      </c>
      <c r="I25" s="5">
        <f t="shared" si="4"/>
        <v>54733.233951777824</v>
      </c>
      <c r="J25" s="26">
        <f t="shared" si="5"/>
        <v>0.1751202172232931</v>
      </c>
      <c r="L25" s="22">
        <f t="shared" si="11"/>
        <v>66352.982694684353</v>
      </c>
      <c r="M25" s="5">
        <f>scrimecost*Meta!O22</f>
        <v>4371.4719999999998</v>
      </c>
      <c r="N25" s="5">
        <f>L25-Grade11!L25</f>
        <v>3204.6516651438578</v>
      </c>
      <c r="O25" s="5">
        <f>Grade11!M25-M25</f>
        <v>91.638000000000829</v>
      </c>
      <c r="P25" s="22">
        <f t="shared" si="12"/>
        <v>145.38998994325237</v>
      </c>
      <c r="Q25" s="22"/>
      <c r="R25" s="22"/>
      <c r="S25" s="22">
        <f t="shared" si="6"/>
        <v>2219.355456124646</v>
      </c>
      <c r="T25" s="22">
        <f t="shared" si="7"/>
        <v>1117.5730763267518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49715.847905700866</v>
      </c>
      <c r="D26" s="5">
        <f t="shared" si="0"/>
        <v>47566.549487641714</v>
      </c>
      <c r="E26" s="5">
        <f t="shared" si="1"/>
        <v>38066.549487641714</v>
      </c>
      <c r="F26" s="5">
        <f t="shared" si="2"/>
        <v>13087.133356479191</v>
      </c>
      <c r="G26" s="5">
        <f t="shared" si="3"/>
        <v>34479.416131162521</v>
      </c>
      <c r="H26" s="22">
        <f t="shared" si="10"/>
        <v>22868.791648249455</v>
      </c>
      <c r="I26" s="5">
        <f t="shared" si="4"/>
        <v>55907.47390557226</v>
      </c>
      <c r="J26" s="26">
        <f t="shared" si="5"/>
        <v>0.17797399957099874</v>
      </c>
      <c r="L26" s="22">
        <f t="shared" si="11"/>
        <v>68011.807262051458</v>
      </c>
      <c r="M26" s="5">
        <f>scrimecost*Meta!O23</f>
        <v>3392.5919999999996</v>
      </c>
      <c r="N26" s="5">
        <f>L26-Grade11!L26</f>
        <v>3284.7679567724481</v>
      </c>
      <c r="O26" s="5">
        <f>Grade11!M26-M26</f>
        <v>71.118000000000393</v>
      </c>
      <c r="P26" s="22">
        <f t="shared" si="12"/>
        <v>149.26666685183372</v>
      </c>
      <c r="Q26" s="22"/>
      <c r="R26" s="22"/>
      <c r="S26" s="22">
        <f t="shared" si="6"/>
        <v>2253.6018920353181</v>
      </c>
      <c r="T26" s="22">
        <f t="shared" si="7"/>
        <v>1089.9328404090691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50958.744103343393</v>
      </c>
      <c r="D27" s="5">
        <f t="shared" si="0"/>
        <v>48731.143224832762</v>
      </c>
      <c r="E27" s="5">
        <f t="shared" si="1"/>
        <v>39231.143224832762</v>
      </c>
      <c r="F27" s="5">
        <f t="shared" si="2"/>
        <v>13583.832585391172</v>
      </c>
      <c r="G27" s="5">
        <f t="shared" si="3"/>
        <v>35147.310639441588</v>
      </c>
      <c r="H27" s="22">
        <f t="shared" si="10"/>
        <v>23440.511439455691</v>
      </c>
      <c r="I27" s="5">
        <f t="shared" si="4"/>
        <v>57111.069858211573</v>
      </c>
      <c r="J27" s="26">
        <f t="shared" si="5"/>
        <v>0.18075817747119929</v>
      </c>
      <c r="L27" s="22">
        <f t="shared" si="11"/>
        <v>69712.102443602736</v>
      </c>
      <c r="M27" s="5">
        <f>scrimecost*Meta!O24</f>
        <v>3392.5919999999996</v>
      </c>
      <c r="N27" s="5">
        <f>L27-Grade11!L27</f>
        <v>3366.8871556917584</v>
      </c>
      <c r="O27" s="5">
        <f>Grade11!M27-M27</f>
        <v>71.118000000000393</v>
      </c>
      <c r="P27" s="22">
        <f t="shared" si="12"/>
        <v>153.24026068312949</v>
      </c>
      <c r="Q27" s="22"/>
      <c r="R27" s="22"/>
      <c r="S27" s="22">
        <f t="shared" si="6"/>
        <v>2308.496541843761</v>
      </c>
      <c r="T27" s="22">
        <f t="shared" si="7"/>
        <v>1072.3220650538638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52232.712705926977</v>
      </c>
      <c r="D28" s="5">
        <f t="shared" si="0"/>
        <v>49924.851805453582</v>
      </c>
      <c r="E28" s="5">
        <f t="shared" si="1"/>
        <v>40424.851805453582</v>
      </c>
      <c r="F28" s="5">
        <f t="shared" si="2"/>
        <v>14092.949295025952</v>
      </c>
      <c r="G28" s="5">
        <f t="shared" si="3"/>
        <v>35831.90251042763</v>
      </c>
      <c r="H28" s="22">
        <f t="shared" si="10"/>
        <v>24026.524225442085</v>
      </c>
      <c r="I28" s="5">
        <f t="shared" si="4"/>
        <v>58344.755709666861</v>
      </c>
      <c r="J28" s="26">
        <f t="shared" si="5"/>
        <v>0.18347444859334627</v>
      </c>
      <c r="L28" s="22">
        <f t="shared" si="11"/>
        <v>71454.905004692817</v>
      </c>
      <c r="M28" s="5">
        <f>scrimecost*Meta!O25</f>
        <v>3392.5919999999996</v>
      </c>
      <c r="N28" s="5">
        <f>L28-Grade11!L28</f>
        <v>3451.0593345840607</v>
      </c>
      <c r="O28" s="5">
        <f>Grade11!M28-M28</f>
        <v>71.118000000000393</v>
      </c>
      <c r="P28" s="22">
        <f t="shared" si="12"/>
        <v>157.3131943602078</v>
      </c>
      <c r="Q28" s="22"/>
      <c r="R28" s="22"/>
      <c r="S28" s="22">
        <f t="shared" si="6"/>
        <v>2364.76355789742</v>
      </c>
      <c r="T28" s="22">
        <f t="shared" si="7"/>
        <v>1055.0115463902657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53538.530523575144</v>
      </c>
      <c r="D29" s="5">
        <f t="shared" si="0"/>
        <v>51148.403100589916</v>
      </c>
      <c r="E29" s="5">
        <f t="shared" si="1"/>
        <v>41648.403100589916</v>
      </c>
      <c r="F29" s="5">
        <f t="shared" si="2"/>
        <v>14614.793922401601</v>
      </c>
      <c r="G29" s="5">
        <f t="shared" si="3"/>
        <v>36533.609178188315</v>
      </c>
      <c r="H29" s="22">
        <f t="shared" si="10"/>
        <v>24627.18733107813</v>
      </c>
      <c r="I29" s="5">
        <f t="shared" si="4"/>
        <v>59609.283707408526</v>
      </c>
      <c r="J29" s="26">
        <f t="shared" si="5"/>
        <v>0.18612446920031891</v>
      </c>
      <c r="L29" s="22">
        <f t="shared" si="11"/>
        <v>73241.277629810123</v>
      </c>
      <c r="M29" s="5">
        <f>scrimecost*Meta!O26</f>
        <v>3392.5919999999996</v>
      </c>
      <c r="N29" s="5">
        <f>L29-Grade11!L29</f>
        <v>3537.3358179486531</v>
      </c>
      <c r="O29" s="5">
        <f>Grade11!M29-M29</f>
        <v>71.118000000000393</v>
      </c>
      <c r="P29" s="22">
        <f t="shared" si="12"/>
        <v>161.48795137921294</v>
      </c>
      <c r="Q29" s="22"/>
      <c r="R29" s="22"/>
      <c r="S29" s="22">
        <f t="shared" si="6"/>
        <v>2422.4372493524097</v>
      </c>
      <c r="T29" s="22">
        <f t="shared" si="7"/>
        <v>1037.9955675675847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54876.99378666452</v>
      </c>
      <c r="D30" s="5">
        <f t="shared" si="0"/>
        <v>52402.543178104657</v>
      </c>
      <c r="E30" s="5">
        <f t="shared" si="1"/>
        <v>42902.543178104657</v>
      </c>
      <c r="F30" s="5">
        <f t="shared" si="2"/>
        <v>15149.684665461637</v>
      </c>
      <c r="G30" s="5">
        <f t="shared" si="3"/>
        <v>37252.858512643019</v>
      </c>
      <c r="H30" s="22">
        <f t="shared" si="10"/>
        <v>25242.867014355081</v>
      </c>
      <c r="I30" s="5">
        <f t="shared" si="4"/>
        <v>60905.424905093736</v>
      </c>
      <c r="J30" s="26">
        <f t="shared" si="5"/>
        <v>0.18870985515834096</v>
      </c>
      <c r="L30" s="22">
        <f t="shared" si="11"/>
        <v>75072.309570555357</v>
      </c>
      <c r="M30" s="5">
        <f>scrimecost*Meta!O27</f>
        <v>3392.5919999999996</v>
      </c>
      <c r="N30" s="5">
        <f>L30-Grade11!L30</f>
        <v>3625.769213397376</v>
      </c>
      <c r="O30" s="5">
        <f>Grade11!M30-M30</f>
        <v>71.118000000000393</v>
      </c>
      <c r="P30" s="22">
        <f t="shared" si="12"/>
        <v>165.76707732369323</v>
      </c>
      <c r="Q30" s="22"/>
      <c r="R30" s="22"/>
      <c r="S30" s="22">
        <f t="shared" si="6"/>
        <v>2481.552783093784</v>
      </c>
      <c r="T30" s="22">
        <f t="shared" si="7"/>
        <v>1021.2685421293149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56248.918631331129</v>
      </c>
      <c r="D31" s="5">
        <f t="shared" si="0"/>
        <v>53688.036757557275</v>
      </c>
      <c r="E31" s="5">
        <f t="shared" si="1"/>
        <v>44188.036757557275</v>
      </c>
      <c r="F31" s="5">
        <f t="shared" si="2"/>
        <v>15697.947677098178</v>
      </c>
      <c r="G31" s="5">
        <f t="shared" si="3"/>
        <v>37990.089080459096</v>
      </c>
      <c r="H31" s="22">
        <f t="shared" si="10"/>
        <v>25873.938689713959</v>
      </c>
      <c r="I31" s="5">
        <f t="shared" si="4"/>
        <v>62233.969632721077</v>
      </c>
      <c r="J31" s="26">
        <f t="shared" si="5"/>
        <v>0.19123218292226493</v>
      </c>
      <c r="L31" s="22">
        <f t="shared" si="11"/>
        <v>76949.117309819252</v>
      </c>
      <c r="M31" s="5">
        <f>scrimecost*Meta!O28</f>
        <v>2967.5519999999997</v>
      </c>
      <c r="N31" s="5">
        <f>L31-Grade11!L31</f>
        <v>3716.4134437323082</v>
      </c>
      <c r="O31" s="5">
        <f>Grade11!M31-M31</f>
        <v>62.208000000000084</v>
      </c>
      <c r="P31" s="22">
        <f t="shared" si="12"/>
        <v>170.15318141678554</v>
      </c>
      <c r="Q31" s="22"/>
      <c r="R31" s="22"/>
      <c r="S31" s="22">
        <f t="shared" si="6"/>
        <v>2533.7618951786872</v>
      </c>
      <c r="T31" s="22">
        <f t="shared" si="7"/>
        <v>1001.5109742091097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57655.141597114409</v>
      </c>
      <c r="D32" s="5">
        <f t="shared" si="0"/>
        <v>55005.66767649621</v>
      </c>
      <c r="E32" s="5">
        <f t="shared" si="1"/>
        <v>45505.66767649621</v>
      </c>
      <c r="F32" s="5">
        <f t="shared" si="2"/>
        <v>16259.917264025633</v>
      </c>
      <c r="G32" s="5">
        <f t="shared" si="3"/>
        <v>38745.750412470574</v>
      </c>
      <c r="H32" s="22">
        <f t="shared" si="10"/>
        <v>26520.787156956809</v>
      </c>
      <c r="I32" s="5">
        <f t="shared" si="4"/>
        <v>63595.7279785391</v>
      </c>
      <c r="J32" s="26">
        <f t="shared" si="5"/>
        <v>0.19369299049682495</v>
      </c>
      <c r="L32" s="22">
        <f t="shared" si="11"/>
        <v>78872.845242564727</v>
      </c>
      <c r="M32" s="5">
        <f>scrimecost*Meta!O29</f>
        <v>2967.5519999999997</v>
      </c>
      <c r="N32" s="5">
        <f>L32-Grade11!L32</f>
        <v>3809.3237798256014</v>
      </c>
      <c r="O32" s="5">
        <f>Grade11!M32-M32</f>
        <v>62.208000000000084</v>
      </c>
      <c r="P32" s="22">
        <f t="shared" si="12"/>
        <v>174.64893811220523</v>
      </c>
      <c r="Q32" s="22"/>
      <c r="R32" s="22"/>
      <c r="S32" s="22">
        <f t="shared" si="6"/>
        <v>2595.8701528157048</v>
      </c>
      <c r="T32" s="22">
        <f t="shared" si="7"/>
        <v>985.47667907755442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59096.520137042266</v>
      </c>
      <c r="D33" s="5">
        <f t="shared" si="0"/>
        <v>56356.239368408606</v>
      </c>
      <c r="E33" s="5">
        <f t="shared" si="1"/>
        <v>46856.239368408606</v>
      </c>
      <c r="F33" s="5">
        <f t="shared" si="2"/>
        <v>16835.93609062627</v>
      </c>
      <c r="G33" s="5">
        <f t="shared" si="3"/>
        <v>39520.303277782339</v>
      </c>
      <c r="H33" s="22">
        <f t="shared" si="10"/>
        <v>27183.806835880729</v>
      </c>
      <c r="I33" s="5">
        <f t="shared" si="4"/>
        <v>64991.530283002583</v>
      </c>
      <c r="J33" s="26">
        <f t="shared" si="5"/>
        <v>0.19609377837444439</v>
      </c>
      <c r="L33" s="22">
        <f t="shared" si="11"/>
        <v>80844.666373628832</v>
      </c>
      <c r="M33" s="5">
        <f>scrimecost*Meta!O30</f>
        <v>2967.5519999999997</v>
      </c>
      <c r="N33" s="5">
        <f>L33-Grade11!L33</f>
        <v>3904.5568743212498</v>
      </c>
      <c r="O33" s="5">
        <f>Grade11!M33-M33</f>
        <v>62.208000000000084</v>
      </c>
      <c r="P33" s="22">
        <f t="shared" si="12"/>
        <v>179.25708872501033</v>
      </c>
      <c r="Q33" s="22"/>
      <c r="R33" s="22"/>
      <c r="S33" s="22">
        <f t="shared" si="6"/>
        <v>2659.5311168936628</v>
      </c>
      <c r="T33" s="22">
        <f t="shared" si="7"/>
        <v>969.71013966455155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60573.933140468311</v>
      </c>
      <c r="D34" s="5">
        <f t="shared" si="0"/>
        <v>57740.575352618813</v>
      </c>
      <c r="E34" s="5">
        <f t="shared" si="1"/>
        <v>48240.575352618813</v>
      </c>
      <c r="F34" s="5">
        <f t="shared" si="2"/>
        <v>17426.355387891923</v>
      </c>
      <c r="G34" s="5">
        <f t="shared" si="3"/>
        <v>40314.219964726886</v>
      </c>
      <c r="H34" s="22">
        <f t="shared" si="10"/>
        <v>27863.402006777742</v>
      </c>
      <c r="I34" s="5">
        <f t="shared" si="4"/>
        <v>66422.227645077626</v>
      </c>
      <c r="J34" s="26">
        <f t="shared" si="5"/>
        <v>0.19843601045017067</v>
      </c>
      <c r="L34" s="22">
        <f t="shared" si="11"/>
        <v>82865.783032969557</v>
      </c>
      <c r="M34" s="5">
        <f>scrimecost*Meta!O31</f>
        <v>2967.5519999999997</v>
      </c>
      <c r="N34" s="5">
        <f>L34-Grade11!L34</f>
        <v>4002.1707961792854</v>
      </c>
      <c r="O34" s="5">
        <f>Grade11!M34-M34</f>
        <v>62.208000000000084</v>
      </c>
      <c r="P34" s="22">
        <f t="shared" si="12"/>
        <v>183.98044310313554</v>
      </c>
      <c r="Q34" s="22"/>
      <c r="R34" s="22"/>
      <c r="S34" s="22">
        <f t="shared" si="6"/>
        <v>2724.7836050735673</v>
      </c>
      <c r="T34" s="22">
        <f t="shared" si="7"/>
        <v>954.206460655265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62088.281468980014</v>
      </c>
      <c r="D35" s="5">
        <f t="shared" si="0"/>
        <v>59159.519736434282</v>
      </c>
      <c r="E35" s="5">
        <f t="shared" si="1"/>
        <v>49659.519736434282</v>
      </c>
      <c r="F35" s="5">
        <f t="shared" si="2"/>
        <v>18031.535167589223</v>
      </c>
      <c r="G35" s="5">
        <f t="shared" si="3"/>
        <v>41127.984568845059</v>
      </c>
      <c r="H35" s="22">
        <f t="shared" si="10"/>
        <v>28559.987056947182</v>
      </c>
      <c r="I35" s="5">
        <f t="shared" si="4"/>
        <v>67888.692441204563</v>
      </c>
      <c r="J35" s="26">
        <f t="shared" si="5"/>
        <v>0.20072111491429398</v>
      </c>
      <c r="L35" s="22">
        <f t="shared" si="11"/>
        <v>84937.427608793776</v>
      </c>
      <c r="M35" s="5">
        <f>scrimecost*Meta!O32</f>
        <v>2967.5519999999997</v>
      </c>
      <c r="N35" s="5">
        <f>L35-Grade11!L35</f>
        <v>4102.2250660837599</v>
      </c>
      <c r="O35" s="5">
        <f>Grade11!M35-M35</f>
        <v>62.208000000000084</v>
      </c>
      <c r="P35" s="22">
        <f t="shared" si="12"/>
        <v>188.82188134071393</v>
      </c>
      <c r="Q35" s="22"/>
      <c r="R35" s="22"/>
      <c r="S35" s="22">
        <f t="shared" si="6"/>
        <v>2791.6674054579612</v>
      </c>
      <c r="T35" s="22">
        <f t="shared" si="7"/>
        <v>938.96085184581852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63640.488505704518</v>
      </c>
      <c r="D36" s="5">
        <f t="shared" si="0"/>
        <v>60613.937729845136</v>
      </c>
      <c r="E36" s="5">
        <f t="shared" si="1"/>
        <v>51113.937729845136</v>
      </c>
      <c r="F36" s="5">
        <f t="shared" si="2"/>
        <v>18651.844441778951</v>
      </c>
      <c r="G36" s="5">
        <f t="shared" si="3"/>
        <v>41962.093288066186</v>
      </c>
      <c r="H36" s="22">
        <f t="shared" si="10"/>
        <v>29273.986733370864</v>
      </c>
      <c r="I36" s="5">
        <f t="shared" si="4"/>
        <v>69391.818857234684</v>
      </c>
      <c r="J36" s="26">
        <f t="shared" si="5"/>
        <v>0.20295048512319466</v>
      </c>
      <c r="L36" s="22">
        <f t="shared" si="11"/>
        <v>87060.863299013625</v>
      </c>
      <c r="M36" s="5">
        <f>scrimecost*Meta!O33</f>
        <v>2398.2560000000003</v>
      </c>
      <c r="N36" s="5">
        <f>L36-Grade11!L36</f>
        <v>4204.7806927358615</v>
      </c>
      <c r="O36" s="5">
        <f>Grade11!M36-M36</f>
        <v>50.273999999999887</v>
      </c>
      <c r="P36" s="22">
        <f t="shared" si="12"/>
        <v>193.78435553423176</v>
      </c>
      <c r="Q36" s="22"/>
      <c r="R36" s="22"/>
      <c r="S36" s="22">
        <f t="shared" si="6"/>
        <v>2848.9934068519751</v>
      </c>
      <c r="T36" s="22">
        <f t="shared" si="7"/>
        <v>920.34091219691788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65231.500718347117</v>
      </c>
      <c r="D37" s="5">
        <f t="shared" ref="D37:D56" si="15">IF(A37&lt;startage,1,0)*(C37*(1-initialunempprob))+IF(A37=startage,1,0)*(C37*(1-unempprob))+IF(A37&gt;startage,1,0)*(C37*(1-unempprob)+unempprob*300*52)</f>
        <v>62104.716173091256</v>
      </c>
      <c r="E37" s="5">
        <f t="shared" si="1"/>
        <v>52604.716173091256</v>
      </c>
      <c r="F37" s="5">
        <f t="shared" si="2"/>
        <v>19287.661447823419</v>
      </c>
      <c r="G37" s="5">
        <f t="shared" si="3"/>
        <v>42817.054725267837</v>
      </c>
      <c r="H37" s="22">
        <f t="shared" ref="H37:H56" si="16">benefits*B37/expnorm</f>
        <v>30005.836401705132</v>
      </c>
      <c r="I37" s="5">
        <f t="shared" ref="I37:I56" si="17">G37+IF(A37&lt;startage,1,0)*(H37*(1-initialunempprob))+IF(A37&gt;=startage,1,0)*(H37*(1-unempprob))</f>
        <v>70932.523433665541</v>
      </c>
      <c r="J37" s="26">
        <f t="shared" si="5"/>
        <v>0.20512548044895143</v>
      </c>
      <c r="L37" s="22">
        <f t="shared" ref="L37:L56" si="18">(sincome+sbenefits)*(1-sunemp)*B37/expnorm</f>
        <v>89237.38488148895</v>
      </c>
      <c r="M37" s="5">
        <f>scrimecost*Meta!O34</f>
        <v>2398.2560000000003</v>
      </c>
      <c r="N37" s="5">
        <f>L37-Grade11!L37</f>
        <v>4309.9002100542275</v>
      </c>
      <c r="O37" s="5">
        <f>Grade11!M37-M37</f>
        <v>50.273999999999887</v>
      </c>
      <c r="P37" s="22">
        <f t="shared" si="12"/>
        <v>198.87089158258749</v>
      </c>
      <c r="Q37" s="22"/>
      <c r="R37" s="22"/>
      <c r="S37" s="22">
        <f t="shared" si="6"/>
        <v>2919.2631996308151</v>
      </c>
      <c r="T37" s="22">
        <f t="shared" si="7"/>
        <v>905.74096617548469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66862.288236305802</v>
      </c>
      <c r="D38" s="5">
        <f t="shared" si="15"/>
        <v>63632.764077418542</v>
      </c>
      <c r="E38" s="5">
        <f t="shared" si="1"/>
        <v>54132.764077418542</v>
      </c>
      <c r="F38" s="5">
        <f t="shared" si="2"/>
        <v>19939.373879019007</v>
      </c>
      <c r="G38" s="5">
        <f t="shared" si="3"/>
        <v>43693.390198399531</v>
      </c>
      <c r="H38" s="22">
        <f t="shared" si="16"/>
        <v>30755.982311747764</v>
      </c>
      <c r="I38" s="5">
        <f t="shared" si="17"/>
        <v>72511.745624507195</v>
      </c>
      <c r="J38" s="26">
        <f t="shared" si="5"/>
        <v>0.20724742710822638</v>
      </c>
      <c r="L38" s="22">
        <f t="shared" si="18"/>
        <v>91468.319503526189</v>
      </c>
      <c r="M38" s="5">
        <f>scrimecost*Meta!O35</f>
        <v>2398.2560000000003</v>
      </c>
      <c r="N38" s="5">
        <f>L38-Grade11!L38</f>
        <v>4417.6477153056185</v>
      </c>
      <c r="O38" s="5">
        <f>Grade11!M38-M38</f>
        <v>50.273999999999887</v>
      </c>
      <c r="P38" s="22">
        <f t="shared" si="12"/>
        <v>204.08459103215222</v>
      </c>
      <c r="Q38" s="22"/>
      <c r="R38" s="22"/>
      <c r="S38" s="22">
        <f t="shared" si="6"/>
        <v>2991.2897372291677</v>
      </c>
      <c r="T38" s="22">
        <f t="shared" si="7"/>
        <v>891.37964773564795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68533.845442213438</v>
      </c>
      <c r="D39" s="5">
        <f t="shared" si="15"/>
        <v>65199.013179353999</v>
      </c>
      <c r="E39" s="5">
        <f t="shared" si="1"/>
        <v>55699.013179353999</v>
      </c>
      <c r="F39" s="5">
        <f t="shared" si="2"/>
        <v>20607.379120994483</v>
      </c>
      <c r="G39" s="5">
        <f t="shared" si="3"/>
        <v>44591.634058359516</v>
      </c>
      <c r="H39" s="22">
        <f t="shared" si="16"/>
        <v>31524.881869541448</v>
      </c>
      <c r="I39" s="5">
        <f t="shared" si="17"/>
        <v>74130.448370119848</v>
      </c>
      <c r="J39" s="26">
        <f t="shared" si="5"/>
        <v>0.20931761897093368</v>
      </c>
      <c r="L39" s="22">
        <f t="shared" si="18"/>
        <v>93755.027491114321</v>
      </c>
      <c r="M39" s="5">
        <f>scrimecost*Meta!O36</f>
        <v>2398.2560000000003</v>
      </c>
      <c r="N39" s="5">
        <f>L39-Grade11!L39</f>
        <v>4528.0889081882196</v>
      </c>
      <c r="O39" s="5">
        <f>Grade11!M39-M39</f>
        <v>50.273999999999887</v>
      </c>
      <c r="P39" s="22">
        <f t="shared" si="12"/>
        <v>209.42863296795602</v>
      </c>
      <c r="Q39" s="22"/>
      <c r="R39" s="22"/>
      <c r="S39" s="22">
        <f t="shared" si="6"/>
        <v>3065.1169382674325</v>
      </c>
      <c r="T39" s="22">
        <f t="shared" si="7"/>
        <v>877.25278464407506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70247.191578268787</v>
      </c>
      <c r="D40" s="5">
        <f t="shared" si="15"/>
        <v>66804.418508837858</v>
      </c>
      <c r="E40" s="5">
        <f t="shared" si="1"/>
        <v>57304.418508837858</v>
      </c>
      <c r="F40" s="5">
        <f t="shared" si="2"/>
        <v>21292.084494019346</v>
      </c>
      <c r="G40" s="5">
        <f t="shared" si="3"/>
        <v>45512.334014818509</v>
      </c>
      <c r="H40" s="22">
        <f t="shared" si="16"/>
        <v>32313.003916279995</v>
      </c>
      <c r="I40" s="5">
        <f t="shared" si="17"/>
        <v>75789.618684372865</v>
      </c>
      <c r="J40" s="26">
        <f t="shared" ref="J40:J56" si="19">(F40-(IF(A40&gt;startage,1,0)*(unempprob*300*52)))/(IF(A40&lt;startage,1,0)*((C40+H40)*(1-initialunempprob))+IF(A40&gt;=startage,1,0)*((C40+H40)*(1-unempprob)))</f>
        <v>0.21133731834918465</v>
      </c>
      <c r="L40" s="22">
        <f t="shared" si="18"/>
        <v>96098.903178392211</v>
      </c>
      <c r="M40" s="5">
        <f>scrimecost*Meta!O37</f>
        <v>2398.2560000000003</v>
      </c>
      <c r="N40" s="5">
        <f>L40-Grade11!L40</f>
        <v>4641.2911308929761</v>
      </c>
      <c r="O40" s="5">
        <f>Grade11!M40-M40</f>
        <v>50.273999999999887</v>
      </c>
      <c r="P40" s="22">
        <f t="shared" si="12"/>
        <v>214.90627595215497</v>
      </c>
      <c r="Q40" s="22"/>
      <c r="R40" s="22"/>
      <c r="S40" s="22">
        <f t="shared" ref="S40:S69" si="20">IF(A40&lt;startage,1,0)*(N40-Q40-R40)+IF(A40&gt;=startage,1,0)*completionprob*(N40*spart+O40+P40)</f>
        <v>3140.7898193317096</v>
      </c>
      <c r="T40" s="22">
        <f t="shared" ref="T40:T69" si="21">S40/sreturn^(A40-startage+1)</f>
        <v>863.35628784618712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72003.3713677255</v>
      </c>
      <c r="D41" s="5">
        <f t="shared" si="15"/>
        <v>68449.958971558794</v>
      </c>
      <c r="E41" s="5">
        <f t="shared" si="1"/>
        <v>58949.958971558794</v>
      </c>
      <c r="F41" s="5">
        <f t="shared" si="2"/>
        <v>21993.907501369828</v>
      </c>
      <c r="G41" s="5">
        <f t="shared" si="3"/>
        <v>46456.051470188962</v>
      </c>
      <c r="H41" s="22">
        <f t="shared" si="16"/>
        <v>33120.829014186987</v>
      </c>
      <c r="I41" s="5">
        <f t="shared" si="17"/>
        <v>77490.268256482173</v>
      </c>
      <c r="J41" s="26">
        <f t="shared" si="19"/>
        <v>0.21330775676699046</v>
      </c>
      <c r="L41" s="22">
        <f t="shared" si="18"/>
        <v>98501.375757851987</v>
      </c>
      <c r="M41" s="5">
        <f>scrimecost*Meta!O38</f>
        <v>1602.2719999999999</v>
      </c>
      <c r="N41" s="5">
        <f>L41-Grade11!L41</f>
        <v>4757.3234091652703</v>
      </c>
      <c r="O41" s="5">
        <f>Grade11!M41-M41</f>
        <v>33.587999999999965</v>
      </c>
      <c r="P41" s="22">
        <f t="shared" si="12"/>
        <v>220.52086001095876</v>
      </c>
      <c r="Q41" s="22"/>
      <c r="R41" s="22"/>
      <c r="S41" s="22">
        <f t="shared" si="20"/>
        <v>3202.6529964225438</v>
      </c>
      <c r="T41" s="22">
        <f t="shared" si="21"/>
        <v>845.54074872407728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73803.455651918615</v>
      </c>
      <c r="D42" s="5">
        <f t="shared" si="15"/>
        <v>70136.637945847746</v>
      </c>
      <c r="E42" s="5">
        <f t="shared" si="1"/>
        <v>60636.637945847746</v>
      </c>
      <c r="F42" s="5">
        <f t="shared" si="2"/>
        <v>22713.276083904064</v>
      </c>
      <c r="G42" s="5">
        <f t="shared" si="3"/>
        <v>47423.361861943682</v>
      </c>
      <c r="H42" s="22">
        <f t="shared" si="16"/>
        <v>33948.849739541656</v>
      </c>
      <c r="I42" s="5">
        <f t="shared" si="17"/>
        <v>79233.43406789421</v>
      </c>
      <c r="J42" s="26">
        <f t="shared" si="19"/>
        <v>0.21523013571119123</v>
      </c>
      <c r="L42" s="22">
        <f t="shared" si="18"/>
        <v>100963.91015179829</v>
      </c>
      <c r="M42" s="5">
        <f>scrimecost*Meta!O39</f>
        <v>1602.2719999999999</v>
      </c>
      <c r="N42" s="5">
        <f>L42-Grade11!L42</f>
        <v>4876.2564943944162</v>
      </c>
      <c r="O42" s="5">
        <f>Grade11!M42-M42</f>
        <v>33.587999999999965</v>
      </c>
      <c r="P42" s="22">
        <f t="shared" si="12"/>
        <v>226.27580867123271</v>
      </c>
      <c r="Q42" s="22"/>
      <c r="R42" s="22"/>
      <c r="S42" s="22">
        <f t="shared" si="20"/>
        <v>3282.1568170906767</v>
      </c>
      <c r="T42" s="22">
        <f t="shared" si="21"/>
        <v>832.25700242709104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75648.542043216585</v>
      </c>
      <c r="D43" s="5">
        <f t="shared" si="15"/>
        <v>71865.48389449394</v>
      </c>
      <c r="E43" s="5">
        <f t="shared" si="1"/>
        <v>62365.48389449394</v>
      </c>
      <c r="F43" s="5">
        <f t="shared" si="2"/>
        <v>23450.628881001667</v>
      </c>
      <c r="G43" s="5">
        <f t="shared" si="3"/>
        <v>48414.85501349227</v>
      </c>
      <c r="H43" s="22">
        <f t="shared" si="16"/>
        <v>34797.5709830302</v>
      </c>
      <c r="I43" s="5">
        <f t="shared" si="17"/>
        <v>81020.179024591576</v>
      </c>
      <c r="J43" s="26">
        <f t="shared" si="19"/>
        <v>0.2171056273640701</v>
      </c>
      <c r="L43" s="22">
        <f t="shared" si="18"/>
        <v>103488.00790559324</v>
      </c>
      <c r="M43" s="5">
        <f>scrimecost*Meta!O40</f>
        <v>1602.2719999999999</v>
      </c>
      <c r="N43" s="5">
        <f>L43-Grade11!L43</f>
        <v>4998.1629067542817</v>
      </c>
      <c r="O43" s="5">
        <f>Grade11!M43-M43</f>
        <v>33.587999999999965</v>
      </c>
      <c r="P43" s="22">
        <f t="shared" si="12"/>
        <v>232.17463104801354</v>
      </c>
      <c r="Q43" s="22"/>
      <c r="R43" s="22"/>
      <c r="S43" s="22">
        <f t="shared" si="20"/>
        <v>3363.6482332755063</v>
      </c>
      <c r="T43" s="22">
        <f t="shared" si="21"/>
        <v>819.18534927173766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77539.755594296992</v>
      </c>
      <c r="D44" s="5">
        <f t="shared" si="15"/>
        <v>73637.550991856289</v>
      </c>
      <c r="E44" s="5">
        <f t="shared" si="1"/>
        <v>64137.550991856289</v>
      </c>
      <c r="F44" s="5">
        <f t="shared" si="2"/>
        <v>24206.415498026709</v>
      </c>
      <c r="G44" s="5">
        <f t="shared" si="3"/>
        <v>49431.135493829584</v>
      </c>
      <c r="H44" s="22">
        <f t="shared" si="16"/>
        <v>35667.510257605951</v>
      </c>
      <c r="I44" s="5">
        <f t="shared" si="17"/>
        <v>82851.592605206359</v>
      </c>
      <c r="J44" s="26">
        <f t="shared" si="19"/>
        <v>0.21893537531809823</v>
      </c>
      <c r="L44" s="22">
        <f t="shared" si="18"/>
        <v>106075.20810323308</v>
      </c>
      <c r="M44" s="5">
        <f>scrimecost*Meta!O41</f>
        <v>1602.2719999999999</v>
      </c>
      <c r="N44" s="5">
        <f>L44-Grade11!L44</f>
        <v>5123.1169794231391</v>
      </c>
      <c r="O44" s="5">
        <f>Grade11!M44-M44</f>
        <v>33.587999999999965</v>
      </c>
      <c r="P44" s="22">
        <f t="shared" si="12"/>
        <v>238.2209239842139</v>
      </c>
      <c r="Q44" s="22"/>
      <c r="R44" s="22"/>
      <c r="S44" s="22">
        <f t="shared" si="20"/>
        <v>3447.1769348649545</v>
      </c>
      <c r="T44" s="22">
        <f t="shared" si="21"/>
        <v>806.32226983621729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79478.249484154425</v>
      </c>
      <c r="D45" s="5">
        <f t="shared" si="15"/>
        <v>75453.919766652703</v>
      </c>
      <c r="E45" s="5">
        <f t="shared" si="1"/>
        <v>65953.919766652703</v>
      </c>
      <c r="F45" s="5">
        <f t="shared" si="2"/>
        <v>24981.096780477379</v>
      </c>
      <c r="G45" s="5">
        <f t="shared" si="3"/>
        <v>50472.822986175321</v>
      </c>
      <c r="H45" s="22">
        <f t="shared" si="16"/>
        <v>36559.198014046109</v>
      </c>
      <c r="I45" s="5">
        <f t="shared" si="17"/>
        <v>84728.791525336535</v>
      </c>
      <c r="J45" s="26">
        <f t="shared" si="19"/>
        <v>0.22072049527324766</v>
      </c>
      <c r="L45" s="22">
        <f t="shared" si="18"/>
        <v>108727.08830581389</v>
      </c>
      <c r="M45" s="5">
        <f>scrimecost*Meta!O42</f>
        <v>1602.2719999999999</v>
      </c>
      <c r="N45" s="5">
        <f>L45-Grade11!L45</f>
        <v>5251.1949039087049</v>
      </c>
      <c r="O45" s="5">
        <f>Grade11!M45-M45</f>
        <v>33.587999999999965</v>
      </c>
      <c r="P45" s="22">
        <f t="shared" si="12"/>
        <v>244.41837424381922</v>
      </c>
      <c r="Q45" s="22"/>
      <c r="R45" s="22"/>
      <c r="S45" s="22">
        <f t="shared" si="20"/>
        <v>3532.7938539941297</v>
      </c>
      <c r="T45" s="22">
        <f t="shared" si="21"/>
        <v>793.66430822226766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81465.205721258273</v>
      </c>
      <c r="D46" s="5">
        <f t="shared" si="15"/>
        <v>77315.697760819006</v>
      </c>
      <c r="E46" s="5">
        <f t="shared" si="1"/>
        <v>67815.697760819006</v>
      </c>
      <c r="F46" s="5">
        <f t="shared" si="2"/>
        <v>25775.145094989308</v>
      </c>
      <c r="G46" s="5">
        <f t="shared" si="3"/>
        <v>51540.552665829702</v>
      </c>
      <c r="H46" s="22">
        <f t="shared" si="16"/>
        <v>37473.177964397248</v>
      </c>
      <c r="I46" s="5">
        <f t="shared" si="17"/>
        <v>86652.920418469934</v>
      </c>
      <c r="J46" s="26">
        <f t="shared" si="19"/>
        <v>0.22246207571729587</v>
      </c>
      <c r="L46" s="22">
        <f t="shared" si="18"/>
        <v>111445.26551345924</v>
      </c>
      <c r="M46" s="5">
        <f>scrimecost*Meta!O43</f>
        <v>888.71999999999991</v>
      </c>
      <c r="N46" s="5">
        <f>L46-Grade11!L46</f>
        <v>5382.4747765064531</v>
      </c>
      <c r="O46" s="5">
        <f>Grade11!M46-M46</f>
        <v>18.629999999999995</v>
      </c>
      <c r="P46" s="22">
        <f t="shared" si="12"/>
        <v>250.77076075991471</v>
      </c>
      <c r="Q46" s="22"/>
      <c r="R46" s="22"/>
      <c r="S46" s="22">
        <f t="shared" si="20"/>
        <v>3606.4757181015625</v>
      </c>
      <c r="T46" s="22">
        <f t="shared" si="21"/>
        <v>778.17099806959459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83501.835864289707</v>
      </c>
      <c r="D47" s="5">
        <f t="shared" si="15"/>
        <v>79224.020204839457</v>
      </c>
      <c r="E47" s="5">
        <f t="shared" si="1"/>
        <v>69724.020204839457</v>
      </c>
      <c r="F47" s="5">
        <f t="shared" si="2"/>
        <v>26589.04461736403</v>
      </c>
      <c r="G47" s="5">
        <f t="shared" si="3"/>
        <v>52634.975587475426</v>
      </c>
      <c r="H47" s="22">
        <f t="shared" si="16"/>
        <v>38410.00741350717</v>
      </c>
      <c r="I47" s="5">
        <f t="shared" si="17"/>
        <v>88625.152533931658</v>
      </c>
      <c r="J47" s="26">
        <f t="shared" si="19"/>
        <v>0.22416117858953799</v>
      </c>
      <c r="L47" s="22">
        <f t="shared" si="18"/>
        <v>114231.39715129569</v>
      </c>
      <c r="M47" s="5">
        <f>scrimecost*Meta!O44</f>
        <v>888.71999999999991</v>
      </c>
      <c r="N47" s="5">
        <f>L47-Grade11!L47</f>
        <v>5517.03664591907</v>
      </c>
      <c r="O47" s="5">
        <f>Grade11!M47-M47</f>
        <v>18.629999999999995</v>
      </c>
      <c r="P47" s="22">
        <f t="shared" si="12"/>
        <v>257.28195693891251</v>
      </c>
      <c r="Q47" s="22"/>
      <c r="R47" s="22"/>
      <c r="S47" s="22">
        <f t="shared" si="20"/>
        <v>3696.4269937616341</v>
      </c>
      <c r="T47" s="22">
        <f t="shared" si="21"/>
        <v>766.03327671473971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85589.381760896969</v>
      </c>
      <c r="D48" s="5">
        <f t="shared" si="15"/>
        <v>81180.050709960473</v>
      </c>
      <c r="E48" s="5">
        <f t="shared" si="1"/>
        <v>71680.050709960473</v>
      </c>
      <c r="F48" s="5">
        <f t="shared" si="2"/>
        <v>27423.291627798142</v>
      </c>
      <c r="G48" s="5">
        <f t="shared" si="3"/>
        <v>53756.759082162331</v>
      </c>
      <c r="H48" s="22">
        <f t="shared" si="16"/>
        <v>39370.257598844852</v>
      </c>
      <c r="I48" s="5">
        <f t="shared" si="17"/>
        <v>90646.69045227996</v>
      </c>
      <c r="J48" s="26">
        <f t="shared" si="19"/>
        <v>0.22581883992831084</v>
      </c>
      <c r="L48" s="22">
        <f t="shared" si="18"/>
        <v>117087.18208007808</v>
      </c>
      <c r="M48" s="5">
        <f>scrimecost*Meta!O45</f>
        <v>888.71999999999991</v>
      </c>
      <c r="N48" s="5">
        <f>L48-Grade11!L48</f>
        <v>5654.9625620670704</v>
      </c>
      <c r="O48" s="5">
        <f>Grade11!M48-M48</f>
        <v>18.629999999999995</v>
      </c>
      <c r="P48" s="22">
        <f t="shared" si="12"/>
        <v>263.95593302238535</v>
      </c>
      <c r="Q48" s="22"/>
      <c r="R48" s="22"/>
      <c r="S48" s="22">
        <f t="shared" si="20"/>
        <v>3788.6270513132495</v>
      </c>
      <c r="T48" s="22">
        <f t="shared" si="21"/>
        <v>754.08592215611247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87729.116304919386</v>
      </c>
      <c r="D49" s="5">
        <f t="shared" si="15"/>
        <v>83184.981977709467</v>
      </c>
      <c r="E49" s="5">
        <f t="shared" si="1"/>
        <v>73684.981977709467</v>
      </c>
      <c r="F49" s="5">
        <f t="shared" si="2"/>
        <v>28278.394813493087</v>
      </c>
      <c r="G49" s="5">
        <f t="shared" si="3"/>
        <v>54906.587164216384</v>
      </c>
      <c r="H49" s="22">
        <f t="shared" si="16"/>
        <v>40354.514038815978</v>
      </c>
      <c r="I49" s="5">
        <f t="shared" si="17"/>
        <v>92718.766818586955</v>
      </c>
      <c r="J49" s="26">
        <f t="shared" si="19"/>
        <v>0.22743607050272333</v>
      </c>
      <c r="L49" s="22">
        <f t="shared" si="18"/>
        <v>120014.36163208002</v>
      </c>
      <c r="M49" s="5">
        <f>scrimecost*Meta!O46</f>
        <v>888.71999999999991</v>
      </c>
      <c r="N49" s="5">
        <f>L49-Grade11!L49</f>
        <v>5796.336626118733</v>
      </c>
      <c r="O49" s="5">
        <f>Grade11!M49-M49</f>
        <v>18.629999999999995</v>
      </c>
      <c r="P49" s="22">
        <f t="shared" si="12"/>
        <v>270.7967585079449</v>
      </c>
      <c r="Q49" s="22"/>
      <c r="R49" s="22"/>
      <c r="S49" s="22">
        <f t="shared" si="20"/>
        <v>3883.1321103036321</v>
      </c>
      <c r="T49" s="22">
        <f t="shared" si="21"/>
        <v>742.3259074931359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89922.344212542361</v>
      </c>
      <c r="D50" s="5">
        <f t="shared" si="15"/>
        <v>85240.036527152202</v>
      </c>
      <c r="E50" s="5">
        <f t="shared" si="1"/>
        <v>75740.036527152202</v>
      </c>
      <c r="F50" s="5">
        <f t="shared" si="2"/>
        <v>29154.875578830412</v>
      </c>
      <c r="G50" s="5">
        <f t="shared" si="3"/>
        <v>56085.160948321791</v>
      </c>
      <c r="H50" s="22">
        <f t="shared" si="16"/>
        <v>41363.37688978637</v>
      </c>
      <c r="I50" s="5">
        <f t="shared" si="17"/>
        <v>94842.645094051622</v>
      </c>
      <c r="J50" s="26">
        <f t="shared" si="19"/>
        <v>0.22901385642897942</v>
      </c>
      <c r="L50" s="22">
        <f t="shared" si="18"/>
        <v>123014.72067288203</v>
      </c>
      <c r="M50" s="5">
        <f>scrimecost*Meta!O47</f>
        <v>888.71999999999991</v>
      </c>
      <c r="N50" s="5">
        <f>L50-Grade11!L50</f>
        <v>5941.2450417717046</v>
      </c>
      <c r="O50" s="5">
        <f>Grade11!M50-M50</f>
        <v>18.629999999999995</v>
      </c>
      <c r="P50" s="22">
        <f t="shared" si="12"/>
        <v>277.80860463064352</v>
      </c>
      <c r="Q50" s="22"/>
      <c r="R50" s="22"/>
      <c r="S50" s="22">
        <f t="shared" si="20"/>
        <v>3979.9997957687851</v>
      </c>
      <c r="T50" s="22">
        <f t="shared" si="21"/>
        <v>730.75025556913295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92170.402817855924</v>
      </c>
      <c r="D51" s="5">
        <f t="shared" si="15"/>
        <v>87346.467440331005</v>
      </c>
      <c r="E51" s="5">
        <f t="shared" si="1"/>
        <v>77846.467440331005</v>
      </c>
      <c r="F51" s="5">
        <f t="shared" si="2"/>
        <v>30053.268363301173</v>
      </c>
      <c r="G51" s="5">
        <f t="shared" si="3"/>
        <v>57293.199077029829</v>
      </c>
      <c r="H51" s="22">
        <f t="shared" si="16"/>
        <v>42397.461312031031</v>
      </c>
      <c r="I51" s="5">
        <f t="shared" si="17"/>
        <v>97019.620326402917</v>
      </c>
      <c r="J51" s="26">
        <f t="shared" si="19"/>
        <v>0.23055315977166829</v>
      </c>
      <c r="L51" s="22">
        <f t="shared" si="18"/>
        <v>126090.08868970406</v>
      </c>
      <c r="M51" s="5">
        <f>scrimecost*Meta!O48</f>
        <v>468.83199999999999</v>
      </c>
      <c r="N51" s="5">
        <f>L51-Grade11!L51</f>
        <v>6089.7761678159732</v>
      </c>
      <c r="O51" s="5">
        <f>Grade11!M51-M51</f>
        <v>9.8279999999999745</v>
      </c>
      <c r="P51" s="22">
        <f t="shared" si="12"/>
        <v>284.99574690640958</v>
      </c>
      <c r="Q51" s="22"/>
      <c r="R51" s="22"/>
      <c r="S51" s="22">
        <f t="shared" si="20"/>
        <v>4071.0064913705496</v>
      </c>
      <c r="T51" s="22">
        <f t="shared" si="21"/>
        <v>717.89544114541229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94474.662888302322</v>
      </c>
      <c r="D52" s="5">
        <f t="shared" si="15"/>
        <v>89505.559126339285</v>
      </c>
      <c r="E52" s="5">
        <f t="shared" si="1"/>
        <v>80005.559126339285</v>
      </c>
      <c r="F52" s="5">
        <f t="shared" si="2"/>
        <v>30974.120967383704</v>
      </c>
      <c r="G52" s="5">
        <f t="shared" si="3"/>
        <v>58531.438158955585</v>
      </c>
      <c r="H52" s="22">
        <f t="shared" si="16"/>
        <v>43457.397844831808</v>
      </c>
      <c r="I52" s="5">
        <f t="shared" si="17"/>
        <v>99251.01993956299</v>
      </c>
      <c r="J52" s="26">
        <f t="shared" si="19"/>
        <v>0.2320549191303892</v>
      </c>
      <c r="L52" s="22">
        <f t="shared" si="18"/>
        <v>129242.34090694667</v>
      </c>
      <c r="M52" s="5">
        <f>scrimecost*Meta!O49</f>
        <v>468.83199999999999</v>
      </c>
      <c r="N52" s="5">
        <f>L52-Grade11!L52</f>
        <v>6242.0205720114172</v>
      </c>
      <c r="O52" s="5">
        <f>Grade11!M52-M52</f>
        <v>9.8279999999999745</v>
      </c>
      <c r="P52" s="22">
        <f t="shared" si="12"/>
        <v>292.36256773906985</v>
      </c>
      <c r="Q52" s="22"/>
      <c r="R52" s="22"/>
      <c r="S52" s="22">
        <f t="shared" si="20"/>
        <v>4172.7781034124009</v>
      </c>
      <c r="T52" s="22">
        <f t="shared" si="21"/>
        <v>706.73754858769803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96836.529460509846</v>
      </c>
      <c r="D53" s="5">
        <f t="shared" si="15"/>
        <v>91718.628104497737</v>
      </c>
      <c r="E53" s="5">
        <f t="shared" si="1"/>
        <v>82218.628104497737</v>
      </c>
      <c r="F53" s="5">
        <f t="shared" si="2"/>
        <v>31917.994886568289</v>
      </c>
      <c r="G53" s="5">
        <f t="shared" si="3"/>
        <v>59800.633217929448</v>
      </c>
      <c r="H53" s="22">
        <f t="shared" si="16"/>
        <v>44543.832790952591</v>
      </c>
      <c r="I53" s="5">
        <f t="shared" si="17"/>
        <v>101538.20454305204</v>
      </c>
      <c r="J53" s="26">
        <f t="shared" si="19"/>
        <v>0.23352005021206806</v>
      </c>
      <c r="L53" s="22">
        <f t="shared" si="18"/>
        <v>132473.3994296203</v>
      </c>
      <c r="M53" s="5">
        <f>scrimecost*Meta!O50</f>
        <v>468.83199999999999</v>
      </c>
      <c r="N53" s="5">
        <f>L53-Grade11!L53</f>
        <v>6398.0710863116547</v>
      </c>
      <c r="O53" s="5">
        <f>Grade11!M53-M53</f>
        <v>9.8279999999999745</v>
      </c>
      <c r="P53" s="22">
        <f t="shared" si="12"/>
        <v>299.91355909254651</v>
      </c>
      <c r="Q53" s="22"/>
      <c r="R53" s="22"/>
      <c r="S53" s="22">
        <f t="shared" si="20"/>
        <v>4277.0940057552398</v>
      </c>
      <c r="T53" s="22">
        <f t="shared" si="21"/>
        <v>695.75309205386066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99257.442697022605</v>
      </c>
      <c r="D54" s="5">
        <f t="shared" si="15"/>
        <v>93987.023807110192</v>
      </c>
      <c r="E54" s="5">
        <f t="shared" si="1"/>
        <v>84487.023807110192</v>
      </c>
      <c r="F54" s="5">
        <f t="shared" si="2"/>
        <v>32912.076367945803</v>
      </c>
      <c r="G54" s="5">
        <f t="shared" si="3"/>
        <v>61074.947439164389</v>
      </c>
      <c r="H54" s="22">
        <f t="shared" si="16"/>
        <v>45657.428610726412</v>
      </c>
      <c r="I54" s="5">
        <f t="shared" si="17"/>
        <v>103855.95804741504</v>
      </c>
      <c r="J54" s="26">
        <f t="shared" si="19"/>
        <v>0.23514542288357806</v>
      </c>
      <c r="L54" s="22">
        <f t="shared" si="18"/>
        <v>135785.23441536084</v>
      </c>
      <c r="M54" s="5">
        <f>scrimecost*Meta!O51</f>
        <v>468.83199999999999</v>
      </c>
      <c r="N54" s="5">
        <f>L54-Grade11!L54</f>
        <v>6558.0228634695231</v>
      </c>
      <c r="O54" s="5">
        <f>Grade11!M54-M54</f>
        <v>9.8279999999999745</v>
      </c>
      <c r="P54" s="22">
        <f t="shared" si="12"/>
        <v>307.86621094356667</v>
      </c>
      <c r="Q54" s="22"/>
      <c r="R54" s="22"/>
      <c r="S54" s="22">
        <f t="shared" si="20"/>
        <v>4384.2181311133272</v>
      </c>
      <c r="T54" s="22">
        <f t="shared" si="21"/>
        <v>684.97067307369832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101738.87876444815</v>
      </c>
      <c r="D55" s="5">
        <f t="shared" si="15"/>
        <v>96312.12940228793</v>
      </c>
      <c r="E55" s="5">
        <f t="shared" si="1"/>
        <v>86812.12940228793</v>
      </c>
      <c r="F55" s="5">
        <f t="shared" si="2"/>
        <v>33973.487072144446</v>
      </c>
      <c r="G55" s="5">
        <f t="shared" si="3"/>
        <v>62338.642330143484</v>
      </c>
      <c r="H55" s="22">
        <f t="shared" si="16"/>
        <v>46798.86432599456</v>
      </c>
      <c r="I55" s="5">
        <f t="shared" si="17"/>
        <v>106189.1782036004</v>
      </c>
      <c r="J55" s="26">
        <f t="shared" si="19"/>
        <v>0.23703634866137352</v>
      </c>
      <c r="L55" s="22">
        <f t="shared" si="18"/>
        <v>139179.86527574481</v>
      </c>
      <c r="M55" s="5">
        <f>scrimecost*Meta!O52</f>
        <v>468.83199999999999</v>
      </c>
      <c r="N55" s="5">
        <f>L55-Grade11!L55</f>
        <v>6721.973435056163</v>
      </c>
      <c r="O55" s="5">
        <f>Grade11!M55-M55</f>
        <v>9.8279999999999745</v>
      </c>
      <c r="P55" s="22">
        <f t="shared" si="12"/>
        <v>316.35749657715581</v>
      </c>
      <c r="Q55" s="22"/>
      <c r="R55" s="22"/>
      <c r="S55" s="22">
        <f t="shared" si="20"/>
        <v>4494.3401278598603</v>
      </c>
      <c r="T55" s="22">
        <f t="shared" si="21"/>
        <v>674.40259800287799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104282.35073355937</v>
      </c>
      <c r="D56" s="5">
        <f t="shared" si="15"/>
        <v>98695.362637345141</v>
      </c>
      <c r="E56" s="5">
        <f t="shared" si="1"/>
        <v>89195.362637345141</v>
      </c>
      <c r="F56" s="5">
        <f t="shared" si="2"/>
        <v>35061.433043948062</v>
      </c>
      <c r="G56" s="5">
        <f t="shared" si="3"/>
        <v>63633.929593397079</v>
      </c>
      <c r="H56" s="22">
        <f t="shared" si="16"/>
        <v>47968.835934144437</v>
      </c>
      <c r="I56" s="5">
        <f t="shared" si="17"/>
        <v>108580.72886369043</v>
      </c>
      <c r="J56" s="26">
        <f t="shared" si="19"/>
        <v>0.23888115429824705</v>
      </c>
      <c r="L56" s="22">
        <f t="shared" si="18"/>
        <v>142659.36190763846</v>
      </c>
      <c r="M56" s="5">
        <f>scrimecost*Meta!O53</f>
        <v>141.68</v>
      </c>
      <c r="N56" s="5">
        <f>L56-Grade11!L56</f>
        <v>6890.0227709326136</v>
      </c>
      <c r="O56" s="5">
        <f>Grade11!M56-M56</f>
        <v>2.9699999999999989</v>
      </c>
      <c r="P56" s="22">
        <f t="shared" si="12"/>
        <v>325.06106435158472</v>
      </c>
      <c r="Q56" s="22"/>
      <c r="R56" s="22"/>
      <c r="S56" s="22">
        <f t="shared" si="20"/>
        <v>4600.7617965251457</v>
      </c>
      <c r="T56" s="22">
        <f t="shared" si="21"/>
        <v>663.0656364356804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141.68</v>
      </c>
      <c r="N57" s="5">
        <f>L57-Grade11!L57</f>
        <v>0</v>
      </c>
      <c r="O57" s="5">
        <f>Grade11!M57-M57</f>
        <v>2.9699999999999989</v>
      </c>
      <c r="Q57" s="22"/>
      <c r="R57" s="22"/>
      <c r="S57" s="22">
        <f t="shared" si="20"/>
        <v>2.7947699999999989</v>
      </c>
      <c r="T57" s="22">
        <f t="shared" si="21"/>
        <v>0.38685331246664012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141.68</v>
      </c>
      <c r="N58" s="5">
        <f>L58-Grade11!L58</f>
        <v>0</v>
      </c>
      <c r="O58" s="5">
        <f>Grade11!M58-M58</f>
        <v>2.9699999999999989</v>
      </c>
      <c r="Q58" s="22"/>
      <c r="R58" s="22"/>
      <c r="S58" s="22">
        <f t="shared" si="20"/>
        <v>2.7947699999999989</v>
      </c>
      <c r="T58" s="22">
        <f t="shared" si="21"/>
        <v>0.37155216336132213</v>
      </c>
    </row>
    <row r="59" spans="1:20" x14ac:dyDescent="0.2">
      <c r="A59" s="5">
        <v>68</v>
      </c>
      <c r="H59" s="21"/>
      <c r="I59" s="5"/>
      <c r="M59" s="5">
        <f>scrimecost*Meta!O56</f>
        <v>141.68</v>
      </c>
      <c r="N59" s="5">
        <f>L59-Grade11!L59</f>
        <v>0</v>
      </c>
      <c r="O59" s="5">
        <f>Grade11!M59-M59</f>
        <v>2.9699999999999989</v>
      </c>
      <c r="Q59" s="22"/>
      <c r="R59" s="22"/>
      <c r="S59" s="22">
        <f t="shared" si="20"/>
        <v>2.7947699999999989</v>
      </c>
      <c r="T59" s="22">
        <f t="shared" si="21"/>
        <v>0.35685621823487235</v>
      </c>
    </row>
    <row r="60" spans="1:20" x14ac:dyDescent="0.2">
      <c r="A60" s="5">
        <v>69</v>
      </c>
      <c r="H60" s="21"/>
      <c r="I60" s="5"/>
      <c r="M60" s="5">
        <f>scrimecost*Meta!O57</f>
        <v>141.68</v>
      </c>
      <c r="N60" s="5">
        <f>L60-Grade11!L60</f>
        <v>0</v>
      </c>
      <c r="O60" s="5">
        <f>Grade11!M60-M60</f>
        <v>2.9699999999999989</v>
      </c>
      <c r="Q60" s="22"/>
      <c r="R60" s="22"/>
      <c r="S60" s="22">
        <f t="shared" si="20"/>
        <v>2.7947699999999989</v>
      </c>
      <c r="T60" s="22">
        <f t="shared" si="21"/>
        <v>0.34274153954812198</v>
      </c>
    </row>
    <row r="61" spans="1:20" x14ac:dyDescent="0.2">
      <c r="A61" s="5">
        <v>70</v>
      </c>
      <c r="H61" s="21"/>
      <c r="I61" s="5"/>
      <c r="M61" s="5">
        <f>scrimecost*Meta!O58</f>
        <v>141.68</v>
      </c>
      <c r="N61" s="5">
        <f>L61-Grade11!L61</f>
        <v>0</v>
      </c>
      <c r="O61" s="5">
        <f>Grade11!M61-M61</f>
        <v>2.9699999999999989</v>
      </c>
      <c r="Q61" s="22"/>
      <c r="R61" s="22"/>
      <c r="S61" s="22">
        <f t="shared" si="20"/>
        <v>2.7947699999999989</v>
      </c>
      <c r="T61" s="22">
        <f t="shared" si="21"/>
        <v>0.32918513655967835</v>
      </c>
    </row>
    <row r="62" spans="1:20" x14ac:dyDescent="0.2">
      <c r="A62" s="5">
        <v>71</v>
      </c>
      <c r="H62" s="21"/>
      <c r="I62" s="5"/>
      <c r="M62" s="5">
        <f>scrimecost*Meta!O59</f>
        <v>141.68</v>
      </c>
      <c r="N62" s="5">
        <f>L62-Grade11!L62</f>
        <v>0</v>
      </c>
      <c r="O62" s="5">
        <f>Grade11!M62-M62</f>
        <v>2.9699999999999989</v>
      </c>
      <c r="Q62" s="22"/>
      <c r="R62" s="22"/>
      <c r="S62" s="22">
        <f t="shared" si="20"/>
        <v>2.7947699999999989</v>
      </c>
      <c r="T62" s="22">
        <f t="shared" si="21"/>
        <v>0.31616492787737976</v>
      </c>
    </row>
    <row r="63" spans="1:20" x14ac:dyDescent="0.2">
      <c r="A63" s="5">
        <v>72</v>
      </c>
      <c r="H63" s="21"/>
      <c r="M63" s="5">
        <f>scrimecost*Meta!O60</f>
        <v>141.68</v>
      </c>
      <c r="N63" s="5">
        <f>L63-Grade11!L63</f>
        <v>0</v>
      </c>
      <c r="O63" s="5">
        <f>Grade11!M63-M63</f>
        <v>2.9699999999999989</v>
      </c>
      <c r="Q63" s="22"/>
      <c r="R63" s="22"/>
      <c r="S63" s="22">
        <f t="shared" si="20"/>
        <v>2.7947699999999989</v>
      </c>
      <c r="T63" s="22">
        <f t="shared" si="21"/>
        <v>0.30365970549094595</v>
      </c>
    </row>
    <row r="64" spans="1:20" x14ac:dyDescent="0.2">
      <c r="A64" s="5">
        <v>73</v>
      </c>
      <c r="H64" s="21"/>
      <c r="M64" s="5">
        <f>scrimecost*Meta!O61</f>
        <v>141.68</v>
      </c>
      <c r="N64" s="5">
        <f>L64-Grade11!L64</f>
        <v>0</v>
      </c>
      <c r="O64" s="5">
        <f>Grade11!M64-M64</f>
        <v>2.9699999999999989</v>
      </c>
      <c r="Q64" s="22"/>
      <c r="R64" s="22"/>
      <c r="S64" s="22">
        <f t="shared" si="20"/>
        <v>2.7947699999999989</v>
      </c>
      <c r="T64" s="22">
        <f t="shared" si="21"/>
        <v>0.29164910022724</v>
      </c>
    </row>
    <row r="65" spans="1:20" x14ac:dyDescent="0.2">
      <c r="A65" s="5">
        <v>74</v>
      </c>
      <c r="H65" s="21"/>
      <c r="M65" s="5">
        <f>scrimecost*Meta!O62</f>
        <v>141.68</v>
      </c>
      <c r="N65" s="5">
        <f>L65-Grade11!L65</f>
        <v>0</v>
      </c>
      <c r="O65" s="5">
        <f>Grade11!M65-M65</f>
        <v>2.9699999999999989</v>
      </c>
      <c r="Q65" s="22"/>
      <c r="R65" s="22"/>
      <c r="S65" s="22">
        <f t="shared" si="20"/>
        <v>2.7947699999999989</v>
      </c>
      <c r="T65" s="22">
        <f t="shared" si="21"/>
        <v>0.28011354857187282</v>
      </c>
    </row>
    <row r="66" spans="1:20" x14ac:dyDescent="0.2">
      <c r="A66" s="5">
        <v>75</v>
      </c>
      <c r="H66" s="21"/>
      <c r="M66" s="5">
        <f>scrimecost*Meta!O63</f>
        <v>141.68</v>
      </c>
      <c r="N66" s="5">
        <f>L66-Grade11!L66</f>
        <v>0</v>
      </c>
      <c r="O66" s="5">
        <f>Grade11!M66-M66</f>
        <v>2.9699999999999989</v>
      </c>
      <c r="Q66" s="22"/>
      <c r="R66" s="22"/>
      <c r="S66" s="22">
        <f t="shared" si="20"/>
        <v>2.7947699999999989</v>
      </c>
      <c r="T66" s="22">
        <f t="shared" si="21"/>
        <v>0.26903426080310755</v>
      </c>
    </row>
    <row r="67" spans="1:20" x14ac:dyDescent="0.2">
      <c r="A67" s="5">
        <v>76</v>
      </c>
      <c r="H67" s="21"/>
      <c r="M67" s="5">
        <f>scrimecost*Meta!O64</f>
        <v>141.68</v>
      </c>
      <c r="N67" s="5">
        <f>L67-Grade11!L67</f>
        <v>0</v>
      </c>
      <c r="O67" s="5">
        <f>Grade11!M67-M67</f>
        <v>2.9699999999999989</v>
      </c>
      <c r="Q67" s="22"/>
      <c r="R67" s="22"/>
      <c r="S67" s="22">
        <f t="shared" si="20"/>
        <v>2.7947699999999989</v>
      </c>
      <c r="T67" s="22">
        <f t="shared" si="21"/>
        <v>0.25839319038615888</v>
      </c>
    </row>
    <row r="68" spans="1:20" x14ac:dyDescent="0.2">
      <c r="A68" s="5">
        <v>77</v>
      </c>
      <c r="H68" s="21"/>
      <c r="M68" s="5">
        <f>scrimecost*Meta!O65</f>
        <v>141.68</v>
      </c>
      <c r="N68" s="5">
        <f>L68-Grade11!L68</f>
        <v>0</v>
      </c>
      <c r="O68" s="5">
        <f>Grade11!M68-M68</f>
        <v>2.9699999999999989</v>
      </c>
      <c r="Q68" s="22"/>
      <c r="R68" s="22"/>
      <c r="S68" s="22">
        <f t="shared" si="20"/>
        <v>2.7947699999999989</v>
      </c>
      <c r="T68" s="22">
        <f t="shared" si="21"/>
        <v>0.24817300457803457</v>
      </c>
    </row>
    <row r="69" spans="1:20" x14ac:dyDescent="0.2">
      <c r="A69" s="5">
        <v>78</v>
      </c>
      <c r="H69" s="21"/>
      <c r="M69" s="5">
        <f>scrimecost*Meta!O66</f>
        <v>141.68</v>
      </c>
      <c r="N69" s="5">
        <f>L69-Grade11!L69</f>
        <v>0</v>
      </c>
      <c r="O69" s="5">
        <f>Grade11!M69-M69</f>
        <v>2.9699999999999989</v>
      </c>
      <c r="Q69" s="22"/>
      <c r="R69" s="22"/>
      <c r="S69" s="22">
        <f t="shared" si="20"/>
        <v>2.7947699999999989</v>
      </c>
      <c r="T69" s="22">
        <f t="shared" si="21"/>
        <v>0.23835705619503925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-2.9747593277562601E-11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64824</v>
      </c>
      <c r="D2" s="7">
        <f>Meta!C7</f>
        <v>29652</v>
      </c>
      <c r="E2" s="1">
        <f>Meta!D7</f>
        <v>6.0999999999999999E-2</v>
      </c>
      <c r="F2" s="1">
        <f>Meta!F7</f>
        <v>0.66800000000000004</v>
      </c>
      <c r="G2" s="1">
        <f>Meta!I7</f>
        <v>1.8652741552202943</v>
      </c>
      <c r="H2" s="1">
        <f>Meta!E7</f>
        <v>0.61399999999999999</v>
      </c>
      <c r="I2" s="13"/>
      <c r="J2" s="1">
        <f>Meta!X6</f>
        <v>0.66200000000000003</v>
      </c>
      <c r="K2" s="1">
        <f>Meta!D6</f>
        <v>6.3E-2</v>
      </c>
      <c r="L2" s="29"/>
      <c r="N2" s="22">
        <f>Meta!T7</f>
        <v>67353</v>
      </c>
      <c r="O2" s="22">
        <f>Meta!U7</f>
        <v>30795</v>
      </c>
      <c r="P2" s="1">
        <f>Meta!V7</f>
        <v>6.2E-2</v>
      </c>
      <c r="Q2" s="1">
        <f>Meta!X7</f>
        <v>0.66500000000000004</v>
      </c>
      <c r="R2" s="22">
        <f>Meta!W7</f>
        <v>2556</v>
      </c>
      <c r="T2" s="12">
        <f>IRR(S5:S69)+1</f>
        <v>1.0401492290362817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3267.3009501898473</v>
      </c>
      <c r="D9" s="5">
        <f t="shared" ref="D9:D36" si="0">IF(A9&lt;startage,1,0)*(C9*(1-initialunempprob))+IF(A9=startage,1,0)*(C9*(1-unempprob))+IF(A9&gt;startage,1,0)*(C9*(1-unempprob)+unempprob*300*52)</f>
        <v>3061.460990327887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234.20176576008336</v>
      </c>
      <c r="G9" s="5">
        <f t="shared" ref="G9:G56" si="3">D9-F9</f>
        <v>2827.2592245678038</v>
      </c>
      <c r="H9" s="22">
        <f>0.1*Grade12!H9</f>
        <v>1502.9256832498095</v>
      </c>
      <c r="I9" s="5">
        <f t="shared" ref="I9:I36" si="4">G9+IF(A9&lt;startage,1,0)*(H9*(1-initialunempprob))+IF(A9&gt;=startage,1,0)*(H9*(1-unempprob))</f>
        <v>4235.5005897728752</v>
      </c>
      <c r="J9" s="26">
        <f t="shared" ref="J9:J56" si="5">(F9-(IF(A9&gt;startage,1,0)*(unempprob*300*52)))/(IF(A9&lt;startage,1,0)*((C9+H9)*(1-initialunempprob))+IF(A9&gt;=startage,1,0)*((C9+H9)*(1-unempprob)))</f>
        <v>5.2397620049614596E-2</v>
      </c>
      <c r="L9" s="22">
        <f>0.1*Grade12!L9</f>
        <v>4469.7023555329579</v>
      </c>
      <c r="M9" s="5">
        <f>scrimecost*Meta!O6</f>
        <v>8424.5759999999991</v>
      </c>
      <c r="N9" s="5">
        <f>L9-Grade12!L9</f>
        <v>-40227.321199796621</v>
      </c>
      <c r="O9" s="5"/>
      <c r="P9" s="22"/>
      <c r="Q9" s="22">
        <f>0.05*feel*Grade12!G9</f>
        <v>327.86515677801651</v>
      </c>
      <c r="R9" s="22">
        <f>coltuition</f>
        <v>8279</v>
      </c>
      <c r="S9" s="22">
        <f t="shared" ref="S9:S40" si="6">IF(A9&lt;startage,1,0)*(N9-Q9-R9)+IF(A9&gt;=startage,1,0)*completionprob*(N9*spart+O9+P9)</f>
        <v>-48834.186356574639</v>
      </c>
      <c r="T9" s="22">
        <f t="shared" ref="T9:T40" si="7">S9/sreturn^(A9-startage+1)</f>
        <v>-48834.186356574639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34753.068238563625</v>
      </c>
      <c r="D10" s="5">
        <f t="shared" si="0"/>
        <v>32633.131076011246</v>
      </c>
      <c r="E10" s="5">
        <f t="shared" si="1"/>
        <v>23133.131076011246</v>
      </c>
      <c r="F10" s="5">
        <f t="shared" si="2"/>
        <v>7854.7172963176718</v>
      </c>
      <c r="G10" s="5">
        <f t="shared" si="3"/>
        <v>24778.413779693576</v>
      </c>
      <c r="H10" s="22">
        <f t="shared" ref="H10:H36" si="10">benefits*B10/expnorm</f>
        <v>15896.858870324086</v>
      </c>
      <c r="I10" s="5">
        <f t="shared" si="4"/>
        <v>39705.564258927894</v>
      </c>
      <c r="J10" s="26">
        <f t="shared" si="5"/>
        <v>0.16515287629644723</v>
      </c>
      <c r="L10" s="22">
        <f t="shared" ref="L10:L36" si="11">(sincome+sbenefits)*(1-sunemp)*B10/expnorm</f>
        <v>49356.189138388138</v>
      </c>
      <c r="M10" s="5">
        <f>scrimecost*Meta!O7</f>
        <v>9004.7880000000005</v>
      </c>
      <c r="N10" s="5">
        <f>L10-Grade12!L10</f>
        <v>3541.7399941753174</v>
      </c>
      <c r="O10" s="5">
        <f>Grade12!M10-M10</f>
        <v>70.459999999999127</v>
      </c>
      <c r="P10" s="22">
        <f t="shared" ref="P10:P56" si="12">(spart-initialspart)*(L10*J10+nptrans)</f>
        <v>44.115949797708844</v>
      </c>
      <c r="Q10" s="22"/>
      <c r="R10" s="22"/>
      <c r="S10" s="22">
        <f t="shared" si="6"/>
        <v>1516.4774901975163</v>
      </c>
      <c r="T10" s="22">
        <f t="shared" si="7"/>
        <v>1457.9422335413947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35621.89494452771</v>
      </c>
      <c r="D11" s="5">
        <f t="shared" si="0"/>
        <v>34400.559352911521</v>
      </c>
      <c r="E11" s="5">
        <f t="shared" si="1"/>
        <v>24900.559352911521</v>
      </c>
      <c r="F11" s="5">
        <f t="shared" si="2"/>
        <v>8431.7826287256121</v>
      </c>
      <c r="G11" s="5">
        <f t="shared" si="3"/>
        <v>25968.776724185911</v>
      </c>
      <c r="H11" s="22">
        <f t="shared" si="10"/>
        <v>16294.280342082186</v>
      </c>
      <c r="I11" s="5">
        <f t="shared" si="4"/>
        <v>41269.105965401082</v>
      </c>
      <c r="J11" s="26">
        <f t="shared" si="5"/>
        <v>0.15344188283450813</v>
      </c>
      <c r="L11" s="22">
        <f t="shared" si="11"/>
        <v>50590.093866847834</v>
      </c>
      <c r="M11" s="5">
        <f>scrimecost*Meta!O8</f>
        <v>8623.9439999999995</v>
      </c>
      <c r="N11" s="5">
        <f>L11-Grade12!L11</f>
        <v>3630.2834940296962</v>
      </c>
      <c r="O11" s="5">
        <f>Grade12!M11-M11</f>
        <v>67.480000000001382</v>
      </c>
      <c r="P11" s="22">
        <f t="shared" si="12"/>
        <v>42.949917767110939</v>
      </c>
      <c r="Q11" s="22"/>
      <c r="R11" s="22"/>
      <c r="S11" s="22">
        <f t="shared" si="6"/>
        <v>1550.0850229562723</v>
      </c>
      <c r="T11" s="22">
        <f t="shared" si="7"/>
        <v>1432.7295460092657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36512.4423181409</v>
      </c>
      <c r="D12" s="5">
        <f t="shared" si="0"/>
        <v>35236.783336734305</v>
      </c>
      <c r="E12" s="5">
        <f t="shared" si="1"/>
        <v>25736.783336734305</v>
      </c>
      <c r="F12" s="5">
        <f t="shared" si="2"/>
        <v>8704.8097594437495</v>
      </c>
      <c r="G12" s="5">
        <f t="shared" si="3"/>
        <v>26531.973577290555</v>
      </c>
      <c r="H12" s="22">
        <f t="shared" si="10"/>
        <v>16701.637350634239</v>
      </c>
      <c r="I12" s="5">
        <f t="shared" si="4"/>
        <v>42214.811049536103</v>
      </c>
      <c r="J12" s="26">
        <f t="shared" si="5"/>
        <v>0.1551634352115544</v>
      </c>
      <c r="L12" s="22">
        <f t="shared" si="11"/>
        <v>51854.846213519035</v>
      </c>
      <c r="M12" s="5">
        <f>scrimecost*Meta!O9</f>
        <v>7831.5839999999998</v>
      </c>
      <c r="N12" s="5">
        <f>L12-Grade12!L12</f>
        <v>3721.0405813804391</v>
      </c>
      <c r="O12" s="5">
        <f>Grade12!M12-M12</f>
        <v>61.280000000000655</v>
      </c>
      <c r="P12" s="22">
        <f t="shared" si="12"/>
        <v>43.799928212569476</v>
      </c>
      <c r="Q12" s="22"/>
      <c r="R12" s="22"/>
      <c r="S12" s="22">
        <f t="shared" si="6"/>
        <v>1583.8571557059652</v>
      </c>
      <c r="T12" s="22">
        <f t="shared" si="7"/>
        <v>1407.4372998933529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37425.253376094421</v>
      </c>
      <c r="D13" s="5">
        <f t="shared" si="0"/>
        <v>36093.912920152659</v>
      </c>
      <c r="E13" s="5">
        <f t="shared" si="1"/>
        <v>26593.912920152659</v>
      </c>
      <c r="F13" s="5">
        <f t="shared" si="2"/>
        <v>8984.6625684298433</v>
      </c>
      <c r="G13" s="5">
        <f t="shared" si="3"/>
        <v>27109.250351722818</v>
      </c>
      <c r="H13" s="22">
        <f t="shared" si="10"/>
        <v>17119.178284400095</v>
      </c>
      <c r="I13" s="5">
        <f t="shared" si="4"/>
        <v>43184.15876077451</v>
      </c>
      <c r="J13" s="26">
        <f t="shared" si="5"/>
        <v>0.15684299850623376</v>
      </c>
      <c r="L13" s="22">
        <f t="shared" si="11"/>
        <v>53151.217368857004</v>
      </c>
      <c r="M13" s="5">
        <f>scrimecost*Meta!O10</f>
        <v>7177.2479999999996</v>
      </c>
      <c r="N13" s="5">
        <f>L13-Grade12!L13</f>
        <v>3814.0665959149555</v>
      </c>
      <c r="O13" s="5">
        <f>Grade12!M13-M13</f>
        <v>56.159999999999854</v>
      </c>
      <c r="P13" s="22">
        <f t="shared" si="12"/>
        <v>44.671188919164479</v>
      </c>
      <c r="Q13" s="22"/>
      <c r="R13" s="22"/>
      <c r="S13" s="22">
        <f t="shared" si="6"/>
        <v>1619.2318817744026</v>
      </c>
      <c r="T13" s="22">
        <f t="shared" si="7"/>
        <v>1383.3320536167291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38360.884710496779</v>
      </c>
      <c r="D14" s="5">
        <f t="shared" si="0"/>
        <v>36972.470743156475</v>
      </c>
      <c r="E14" s="5">
        <f t="shared" si="1"/>
        <v>27472.470743156475</v>
      </c>
      <c r="F14" s="5">
        <f t="shared" si="2"/>
        <v>9271.511697640588</v>
      </c>
      <c r="G14" s="5">
        <f t="shared" si="3"/>
        <v>27700.959045515887</v>
      </c>
      <c r="H14" s="22">
        <f t="shared" si="10"/>
        <v>17547.157741510095</v>
      </c>
      <c r="I14" s="5">
        <f t="shared" si="4"/>
        <v>44177.740164793868</v>
      </c>
      <c r="J14" s="26">
        <f t="shared" si="5"/>
        <v>0.15848159684250629</v>
      </c>
      <c r="L14" s="22">
        <f t="shared" si="11"/>
        <v>54479.997803078419</v>
      </c>
      <c r="M14" s="5">
        <f>scrimecost*Meta!O11</f>
        <v>6706.9440000000004</v>
      </c>
      <c r="N14" s="5">
        <f>L14-Grade12!L14</f>
        <v>3909.4182608128176</v>
      </c>
      <c r="O14" s="5">
        <f>Grade12!M14-M14</f>
        <v>52.479999999999563</v>
      </c>
      <c r="P14" s="22">
        <f t="shared" si="12"/>
        <v>45.564231143424351</v>
      </c>
      <c r="Q14" s="22"/>
      <c r="R14" s="22"/>
      <c r="S14" s="22">
        <f t="shared" si="6"/>
        <v>1656.4537279945439</v>
      </c>
      <c r="T14" s="22">
        <f t="shared" si="7"/>
        <v>1360.5078473052629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39319.906828259191</v>
      </c>
      <c r="D15" s="5">
        <f t="shared" si="0"/>
        <v>37872.992511735378</v>
      </c>
      <c r="E15" s="5">
        <f t="shared" si="1"/>
        <v>28372.992511735378</v>
      </c>
      <c r="F15" s="5">
        <f t="shared" si="2"/>
        <v>9565.5320550816014</v>
      </c>
      <c r="G15" s="5">
        <f t="shared" si="3"/>
        <v>28307.460456653775</v>
      </c>
      <c r="H15" s="22">
        <f t="shared" si="10"/>
        <v>17985.836685047849</v>
      </c>
      <c r="I15" s="5">
        <f t="shared" si="4"/>
        <v>45196.161103913706</v>
      </c>
      <c r="J15" s="26">
        <f t="shared" si="5"/>
        <v>0.16008022936569902</v>
      </c>
      <c r="L15" s="22">
        <f t="shared" si="11"/>
        <v>55841.99774815538</v>
      </c>
      <c r="M15" s="5">
        <f>scrimecost*Meta!O12</f>
        <v>6407.8920000000007</v>
      </c>
      <c r="N15" s="5">
        <f>L15-Grade12!L15</f>
        <v>4007.1537173331453</v>
      </c>
      <c r="O15" s="5">
        <f>Grade12!M15-M15</f>
        <v>50.139999999999418</v>
      </c>
      <c r="P15" s="22">
        <f t="shared" si="12"/>
        <v>46.479599423290729</v>
      </c>
      <c r="Q15" s="22"/>
      <c r="R15" s="22"/>
      <c r="S15" s="22">
        <f t="shared" si="6"/>
        <v>1695.485368370197</v>
      </c>
      <c r="T15" s="22">
        <f t="shared" si="7"/>
        <v>1338.8136673451047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40302.904498965676</v>
      </c>
      <c r="D16" s="5">
        <f t="shared" si="0"/>
        <v>38796.027324528768</v>
      </c>
      <c r="E16" s="5">
        <f t="shared" si="1"/>
        <v>29296.027324528768</v>
      </c>
      <c r="F16" s="5">
        <f t="shared" si="2"/>
        <v>9866.9029214586426</v>
      </c>
      <c r="G16" s="5">
        <f t="shared" si="3"/>
        <v>28929.124403070127</v>
      </c>
      <c r="H16" s="22">
        <f t="shared" si="10"/>
        <v>18435.482602174045</v>
      </c>
      <c r="I16" s="5">
        <f t="shared" si="4"/>
        <v>46240.042566511554</v>
      </c>
      <c r="J16" s="26">
        <f t="shared" si="5"/>
        <v>0.1616398708517407</v>
      </c>
      <c r="L16" s="22">
        <f t="shared" si="11"/>
        <v>57238.047691859261</v>
      </c>
      <c r="M16" s="5">
        <f>scrimecost*Meta!O13</f>
        <v>5380.38</v>
      </c>
      <c r="N16" s="5">
        <f>L16-Grade12!L16</f>
        <v>4107.33256026647</v>
      </c>
      <c r="O16" s="5">
        <f>Grade12!M16-M16</f>
        <v>42.099999999999454</v>
      </c>
      <c r="P16" s="22">
        <f t="shared" si="12"/>
        <v>47.417851910153757</v>
      </c>
      <c r="Q16" s="22"/>
      <c r="R16" s="22"/>
      <c r="S16" s="22">
        <f t="shared" si="6"/>
        <v>1732.0289187552364</v>
      </c>
      <c r="T16" s="22">
        <f t="shared" si="7"/>
        <v>1314.8783614048323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41310.47711143981</v>
      </c>
      <c r="D17" s="5">
        <f t="shared" si="0"/>
        <v>39742.138007641981</v>
      </c>
      <c r="E17" s="5">
        <f t="shared" si="1"/>
        <v>30242.138007641981</v>
      </c>
      <c r="F17" s="5">
        <f t="shared" si="2"/>
        <v>10175.808059495106</v>
      </c>
      <c r="G17" s="5">
        <f t="shared" si="3"/>
        <v>29566.329948146875</v>
      </c>
      <c r="H17" s="22">
        <f t="shared" si="10"/>
        <v>18896.369667228395</v>
      </c>
      <c r="I17" s="5">
        <f t="shared" si="4"/>
        <v>47310.021065674344</v>
      </c>
      <c r="J17" s="26">
        <f t="shared" si="5"/>
        <v>0.16316147230153744</v>
      </c>
      <c r="L17" s="22">
        <f t="shared" si="11"/>
        <v>58668.998884155742</v>
      </c>
      <c r="M17" s="5">
        <f>scrimecost*Meta!O14</f>
        <v>5380.38</v>
      </c>
      <c r="N17" s="5">
        <f>L17-Grade12!L17</f>
        <v>4210.0158742731364</v>
      </c>
      <c r="O17" s="5">
        <f>Grade12!M17-M17</f>
        <v>42.099999999999454</v>
      </c>
      <c r="P17" s="22">
        <f t="shared" si="12"/>
        <v>48.379560709188361</v>
      </c>
      <c r="Q17" s="22"/>
      <c r="R17" s="22"/>
      <c r="S17" s="22">
        <f t="shared" si="6"/>
        <v>1774.5460318999058</v>
      </c>
      <c r="T17" s="22">
        <f t="shared" si="7"/>
        <v>1295.1559271891517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42343.239039225802</v>
      </c>
      <c r="D18" s="5">
        <f t="shared" si="0"/>
        <v>40711.901457833032</v>
      </c>
      <c r="E18" s="5">
        <f t="shared" si="1"/>
        <v>31211.901457833032</v>
      </c>
      <c r="F18" s="5">
        <f t="shared" si="2"/>
        <v>10492.435825982484</v>
      </c>
      <c r="G18" s="5">
        <f t="shared" si="3"/>
        <v>30219.465631850548</v>
      </c>
      <c r="H18" s="22">
        <f t="shared" si="10"/>
        <v>19368.778908909106</v>
      </c>
      <c r="I18" s="5">
        <f t="shared" si="4"/>
        <v>48406.749027316197</v>
      </c>
      <c r="J18" s="26">
        <f t="shared" si="5"/>
        <v>0.16464596152085137</v>
      </c>
      <c r="L18" s="22">
        <f t="shared" si="11"/>
        <v>60135.723856259632</v>
      </c>
      <c r="M18" s="5">
        <f>scrimecost*Meta!O15</f>
        <v>5380.38</v>
      </c>
      <c r="N18" s="5">
        <f>L18-Grade12!L18</f>
        <v>4315.2662711299708</v>
      </c>
      <c r="O18" s="5">
        <f>Grade12!M18-M18</f>
        <v>42.099999999999454</v>
      </c>
      <c r="P18" s="22">
        <f t="shared" si="12"/>
        <v>49.365312228198839</v>
      </c>
      <c r="Q18" s="22"/>
      <c r="R18" s="22"/>
      <c r="S18" s="22">
        <f t="shared" si="6"/>
        <v>1818.1260728731922</v>
      </c>
      <c r="T18" s="22">
        <f t="shared" si="7"/>
        <v>1275.7428156919666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43401.820015206446</v>
      </c>
      <c r="D19" s="5">
        <f t="shared" si="0"/>
        <v>41705.908994278856</v>
      </c>
      <c r="E19" s="5">
        <f t="shared" si="1"/>
        <v>32205.908994278856</v>
      </c>
      <c r="F19" s="5">
        <f t="shared" si="2"/>
        <v>10816.979286632046</v>
      </c>
      <c r="G19" s="5">
        <f t="shared" si="3"/>
        <v>30888.92970764681</v>
      </c>
      <c r="H19" s="22">
        <f t="shared" si="10"/>
        <v>19852.998381631824</v>
      </c>
      <c r="I19" s="5">
        <f t="shared" si="4"/>
        <v>49530.895187999093</v>
      </c>
      <c r="J19" s="26">
        <f t="shared" si="5"/>
        <v>0.1660942436860357</v>
      </c>
      <c r="L19" s="22">
        <f t="shared" si="11"/>
        <v>61639.116952666111</v>
      </c>
      <c r="M19" s="5">
        <f>scrimecost*Meta!O16</f>
        <v>5380.38</v>
      </c>
      <c r="N19" s="5">
        <f>L19-Grade12!L19</f>
        <v>4423.147927908205</v>
      </c>
      <c r="O19" s="5">
        <f>Grade12!M19-M19</f>
        <v>42.099999999999454</v>
      </c>
      <c r="P19" s="22">
        <f t="shared" si="12"/>
        <v>50.375707535184581</v>
      </c>
      <c r="Q19" s="22"/>
      <c r="R19" s="22"/>
      <c r="S19" s="22">
        <f t="shared" si="6"/>
        <v>1862.7956148708024</v>
      </c>
      <c r="T19" s="22">
        <f t="shared" si="7"/>
        <v>1256.6336696756462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44486.865515586614</v>
      </c>
      <c r="D20" s="5">
        <f t="shared" si="0"/>
        <v>42724.766719135834</v>
      </c>
      <c r="E20" s="5">
        <f t="shared" si="1"/>
        <v>33224.766719135834</v>
      </c>
      <c r="F20" s="5">
        <f t="shared" si="2"/>
        <v>11149.636333797849</v>
      </c>
      <c r="G20" s="5">
        <f t="shared" si="3"/>
        <v>31575.130385337987</v>
      </c>
      <c r="H20" s="22">
        <f t="shared" si="10"/>
        <v>20349.323341172621</v>
      </c>
      <c r="I20" s="5">
        <f t="shared" si="4"/>
        <v>50683.145002699079</v>
      </c>
      <c r="J20" s="26">
        <f t="shared" si="5"/>
        <v>0.1675072018959716</v>
      </c>
      <c r="L20" s="22">
        <f t="shared" si="11"/>
        <v>63180.094876482763</v>
      </c>
      <c r="M20" s="5">
        <f>scrimecost*Meta!O17</f>
        <v>5380.38</v>
      </c>
      <c r="N20" s="5">
        <f>L20-Grade12!L20</f>
        <v>4533.7266261059121</v>
      </c>
      <c r="O20" s="5">
        <f>Grade12!M20-M20</f>
        <v>42.099999999999454</v>
      </c>
      <c r="P20" s="22">
        <f t="shared" si="12"/>
        <v>51.411362724844963</v>
      </c>
      <c r="Q20" s="22"/>
      <c r="R20" s="22"/>
      <c r="S20" s="22">
        <f t="shared" si="6"/>
        <v>1908.5818954183596</v>
      </c>
      <c r="T20" s="22">
        <f t="shared" si="7"/>
        <v>1237.8232428191088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45599.037153476267</v>
      </c>
      <c r="D21" s="5">
        <f t="shared" si="0"/>
        <v>43769.095887114214</v>
      </c>
      <c r="E21" s="5">
        <f t="shared" si="1"/>
        <v>34269.095887114214</v>
      </c>
      <c r="F21" s="5">
        <f t="shared" si="2"/>
        <v>11490.609807142791</v>
      </c>
      <c r="G21" s="5">
        <f t="shared" si="3"/>
        <v>32278.486079971422</v>
      </c>
      <c r="H21" s="22">
        <f t="shared" si="10"/>
        <v>20858.056424701939</v>
      </c>
      <c r="I21" s="5">
        <f t="shared" si="4"/>
        <v>51864.201062766544</v>
      </c>
      <c r="J21" s="26">
        <f t="shared" si="5"/>
        <v>0.16888569771054318</v>
      </c>
      <c r="L21" s="22">
        <f t="shared" si="11"/>
        <v>64759.597248394828</v>
      </c>
      <c r="M21" s="5">
        <f>scrimecost*Meta!O18</f>
        <v>4337.5320000000002</v>
      </c>
      <c r="N21" s="5">
        <f>L21-Grade12!L21</f>
        <v>4647.069791758564</v>
      </c>
      <c r="O21" s="5">
        <f>Grade12!M21-M21</f>
        <v>33.9399999999996</v>
      </c>
      <c r="P21" s="22">
        <f t="shared" si="12"/>
        <v>52.472909294246847</v>
      </c>
      <c r="Q21" s="22"/>
      <c r="R21" s="22"/>
      <c r="S21" s="22">
        <f t="shared" si="6"/>
        <v>1950.5025929796063</v>
      </c>
      <c r="T21" s="22">
        <f t="shared" si="7"/>
        <v>1216.182399087194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46739.013082313177</v>
      </c>
      <c r="D22" s="5">
        <f t="shared" si="0"/>
        <v>44839.533284292076</v>
      </c>
      <c r="E22" s="5">
        <f t="shared" si="1"/>
        <v>35339.533284292076</v>
      </c>
      <c r="F22" s="5">
        <f t="shared" si="2"/>
        <v>11924.060945750571</v>
      </c>
      <c r="G22" s="5">
        <f t="shared" si="3"/>
        <v>32915.472338541505</v>
      </c>
      <c r="H22" s="22">
        <f t="shared" si="10"/>
        <v>21379.507835319484</v>
      </c>
      <c r="I22" s="5">
        <f t="shared" si="4"/>
        <v>52990.830195906499</v>
      </c>
      <c r="J22" s="26">
        <f t="shared" si="5"/>
        <v>0.17154309526459915</v>
      </c>
      <c r="L22" s="22">
        <f t="shared" si="11"/>
        <v>66378.587179604699</v>
      </c>
      <c r="M22" s="5">
        <f>scrimecost*Meta!O19</f>
        <v>4337.5320000000002</v>
      </c>
      <c r="N22" s="5">
        <f>L22-Grade12!L22</f>
        <v>4763.2465365525277</v>
      </c>
      <c r="O22" s="5">
        <f>Grade12!M22-M22</f>
        <v>33.9399999999996</v>
      </c>
      <c r="P22" s="22">
        <f t="shared" si="12"/>
        <v>53.822364912241341</v>
      </c>
      <c r="Q22" s="22"/>
      <c r="R22" s="22"/>
      <c r="S22" s="22">
        <f t="shared" si="6"/>
        <v>1998.7672853958786</v>
      </c>
      <c r="T22" s="22">
        <f t="shared" si="7"/>
        <v>1198.1708870112211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47907.488409370999</v>
      </c>
      <c r="D23" s="5">
        <f t="shared" si="0"/>
        <v>45936.731616399367</v>
      </c>
      <c r="E23" s="5">
        <f t="shared" si="1"/>
        <v>36436.731616399367</v>
      </c>
      <c r="F23" s="5">
        <f t="shared" si="2"/>
        <v>12392.016034394332</v>
      </c>
      <c r="G23" s="5">
        <f t="shared" si="3"/>
        <v>33544.715582005039</v>
      </c>
      <c r="H23" s="22">
        <f t="shared" si="10"/>
        <v>21913.995531202472</v>
      </c>
      <c r="I23" s="5">
        <f t="shared" si="4"/>
        <v>54121.957385804162</v>
      </c>
      <c r="J23" s="26">
        <f t="shared" si="5"/>
        <v>0.17449667297843371</v>
      </c>
      <c r="L23" s="22">
        <f t="shared" si="11"/>
        <v>68038.05185909482</v>
      </c>
      <c r="M23" s="5">
        <f>scrimecost*Meta!O20</f>
        <v>4337.5320000000002</v>
      </c>
      <c r="N23" s="5">
        <f>L23-Grade12!L23</f>
        <v>4882.3276999663503</v>
      </c>
      <c r="O23" s="5">
        <f>Grade12!M23-M23</f>
        <v>33.9399999999996</v>
      </c>
      <c r="P23" s="22">
        <f t="shared" si="12"/>
        <v>55.279241056038593</v>
      </c>
      <c r="Q23" s="22"/>
      <c r="R23" s="22"/>
      <c r="S23" s="22">
        <f t="shared" si="6"/>
        <v>2048.2838371816683</v>
      </c>
      <c r="T23" s="22">
        <f t="shared" si="7"/>
        <v>1180.4592970121673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49105.175619605274</v>
      </c>
      <c r="D24" s="5">
        <f t="shared" si="0"/>
        <v>47061.359906809354</v>
      </c>
      <c r="E24" s="5">
        <f t="shared" si="1"/>
        <v>37561.359906809354</v>
      </c>
      <c r="F24" s="5">
        <f t="shared" si="2"/>
        <v>12871.670000254189</v>
      </c>
      <c r="G24" s="5">
        <f t="shared" si="3"/>
        <v>34189.689906555162</v>
      </c>
      <c r="H24" s="22">
        <f t="shared" si="10"/>
        <v>22461.845419482528</v>
      </c>
      <c r="I24" s="5">
        <f t="shared" si="4"/>
        <v>55281.362755449256</v>
      </c>
      <c r="J24" s="26">
        <f t="shared" si="5"/>
        <v>0.17737821221144306</v>
      </c>
      <c r="L24" s="22">
        <f t="shared" si="11"/>
        <v>69739.00315557218</v>
      </c>
      <c r="M24" s="5">
        <f>scrimecost*Meta!O21</f>
        <v>4337.5320000000002</v>
      </c>
      <c r="N24" s="5">
        <f>L24-Grade12!L24</f>
        <v>5004.3858924654924</v>
      </c>
      <c r="O24" s="5">
        <f>Grade12!M24-M24</f>
        <v>33.9399999999996</v>
      </c>
      <c r="P24" s="22">
        <f t="shared" si="12"/>
        <v>56.77253910343078</v>
      </c>
      <c r="Q24" s="22"/>
      <c r="R24" s="22"/>
      <c r="S24" s="22">
        <f t="shared" si="6"/>
        <v>2099.0383027620915</v>
      </c>
      <c r="T24" s="22">
        <f t="shared" si="7"/>
        <v>1163.0157360445937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50332.805010095413</v>
      </c>
      <c r="D25" s="5">
        <f t="shared" si="0"/>
        <v>48214.103904479598</v>
      </c>
      <c r="E25" s="5">
        <f t="shared" si="1"/>
        <v>38714.103904479598</v>
      </c>
      <c r="F25" s="5">
        <f t="shared" si="2"/>
        <v>13363.315315260548</v>
      </c>
      <c r="G25" s="5">
        <f t="shared" si="3"/>
        <v>34850.788589219053</v>
      </c>
      <c r="H25" s="22">
        <f t="shared" si="10"/>
        <v>23023.391554969599</v>
      </c>
      <c r="I25" s="5">
        <f t="shared" si="4"/>
        <v>56469.753259335514</v>
      </c>
      <c r="J25" s="26">
        <f t="shared" si="5"/>
        <v>0.18018946999974494</v>
      </c>
      <c r="L25" s="22">
        <f t="shared" si="11"/>
        <v>71482.478234461494</v>
      </c>
      <c r="M25" s="5">
        <f>scrimecost*Meta!O22</f>
        <v>4337.5320000000002</v>
      </c>
      <c r="N25" s="5">
        <f>L25-Grade12!L25</f>
        <v>5129.4955397771409</v>
      </c>
      <c r="O25" s="5">
        <f>Grade12!M25-M25</f>
        <v>33.9399999999996</v>
      </c>
      <c r="P25" s="22">
        <f t="shared" si="12"/>
        <v>58.30316960200782</v>
      </c>
      <c r="Q25" s="22"/>
      <c r="R25" s="22"/>
      <c r="S25" s="22">
        <f t="shared" si="6"/>
        <v>2151.0616299820372</v>
      </c>
      <c r="T25" s="22">
        <f t="shared" si="7"/>
        <v>1145.8359117479251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51591.125135347793</v>
      </c>
      <c r="D26" s="5">
        <f t="shared" si="0"/>
        <v>49395.666502091583</v>
      </c>
      <c r="E26" s="5">
        <f t="shared" si="1"/>
        <v>39895.666502091583</v>
      </c>
      <c r="F26" s="5">
        <f t="shared" si="2"/>
        <v>13867.25176314206</v>
      </c>
      <c r="G26" s="5">
        <f t="shared" si="3"/>
        <v>35528.414738949519</v>
      </c>
      <c r="H26" s="22">
        <f t="shared" si="10"/>
        <v>23598.976343843835</v>
      </c>
      <c r="I26" s="5">
        <f t="shared" si="4"/>
        <v>57687.853525818879</v>
      </c>
      <c r="J26" s="26">
        <f t="shared" si="5"/>
        <v>0.18293216052491743</v>
      </c>
      <c r="L26" s="22">
        <f t="shared" si="11"/>
        <v>73269.540190323023</v>
      </c>
      <c r="M26" s="5">
        <f>scrimecost*Meta!O23</f>
        <v>3366.252</v>
      </c>
      <c r="N26" s="5">
        <f>L26-Grade12!L26</f>
        <v>5257.7329282715655</v>
      </c>
      <c r="O26" s="5">
        <f>Grade12!M26-M26</f>
        <v>26.339999999999691</v>
      </c>
      <c r="P26" s="22">
        <f t="shared" si="12"/>
        <v>59.87206586304923</v>
      </c>
      <c r="Q26" s="22"/>
      <c r="R26" s="22"/>
      <c r="S26" s="22">
        <f t="shared" si="6"/>
        <v>2199.719140382475</v>
      </c>
      <c r="T26" s="22">
        <f t="shared" si="7"/>
        <v>1126.525840474304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52880.903263731481</v>
      </c>
      <c r="D27" s="5">
        <f t="shared" si="0"/>
        <v>50606.768164643865</v>
      </c>
      <c r="E27" s="5">
        <f t="shared" si="1"/>
        <v>41106.768164643865</v>
      </c>
      <c r="F27" s="5">
        <f t="shared" si="2"/>
        <v>14383.786622220607</v>
      </c>
      <c r="G27" s="5">
        <f t="shared" si="3"/>
        <v>36222.981542423258</v>
      </c>
      <c r="H27" s="22">
        <f t="shared" si="10"/>
        <v>24188.950752439927</v>
      </c>
      <c r="I27" s="5">
        <f t="shared" si="4"/>
        <v>58936.40629896435</v>
      </c>
      <c r="J27" s="26">
        <f t="shared" si="5"/>
        <v>0.18560795615923201</v>
      </c>
      <c r="L27" s="22">
        <f t="shared" si="11"/>
        <v>75101.278695081084</v>
      </c>
      <c r="M27" s="5">
        <f>scrimecost*Meta!O24</f>
        <v>3366.252</v>
      </c>
      <c r="N27" s="5">
        <f>L27-Grade12!L27</f>
        <v>5389.1762514783477</v>
      </c>
      <c r="O27" s="5">
        <f>Grade12!M27-M27</f>
        <v>26.339999999999691</v>
      </c>
      <c r="P27" s="22">
        <f t="shared" si="12"/>
        <v>61.480184530616675</v>
      </c>
      <c r="Q27" s="22"/>
      <c r="R27" s="22"/>
      <c r="S27" s="22">
        <f t="shared" si="6"/>
        <v>2254.3761485429227</v>
      </c>
      <c r="T27" s="22">
        <f t="shared" si="7"/>
        <v>1109.9531646569603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54202.925845324768</v>
      </c>
      <c r="D28" s="5">
        <f t="shared" si="0"/>
        <v>51848.147368759957</v>
      </c>
      <c r="E28" s="5">
        <f t="shared" si="1"/>
        <v>42348.147368759957</v>
      </c>
      <c r="F28" s="5">
        <f t="shared" si="2"/>
        <v>14913.234852776121</v>
      </c>
      <c r="G28" s="5">
        <f t="shared" si="3"/>
        <v>36934.912515983837</v>
      </c>
      <c r="H28" s="22">
        <f t="shared" si="10"/>
        <v>24793.674521250923</v>
      </c>
      <c r="I28" s="5">
        <f t="shared" si="4"/>
        <v>60216.172891438458</v>
      </c>
      <c r="J28" s="26">
        <f t="shared" si="5"/>
        <v>0.18821848848539266</v>
      </c>
      <c r="L28" s="22">
        <f t="shared" si="11"/>
        <v>76978.810662458127</v>
      </c>
      <c r="M28" s="5">
        <f>scrimecost*Meta!O25</f>
        <v>3366.252</v>
      </c>
      <c r="N28" s="5">
        <f>L28-Grade12!L28</f>
        <v>5523.90565776531</v>
      </c>
      <c r="O28" s="5">
        <f>Grade12!M28-M28</f>
        <v>26.339999999999691</v>
      </c>
      <c r="P28" s="22">
        <f t="shared" si="12"/>
        <v>63.128506164873343</v>
      </c>
      <c r="Q28" s="22"/>
      <c r="R28" s="22"/>
      <c r="S28" s="22">
        <f t="shared" si="6"/>
        <v>2310.3995819073857</v>
      </c>
      <c r="T28" s="22">
        <f t="shared" si="7"/>
        <v>1093.6282461858805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55557.998991457884</v>
      </c>
      <c r="D29" s="5">
        <f t="shared" si="0"/>
        <v>53120.561052978956</v>
      </c>
      <c r="E29" s="5">
        <f t="shared" si="1"/>
        <v>43620.561052978956</v>
      </c>
      <c r="F29" s="5">
        <f t="shared" si="2"/>
        <v>15455.919289095524</v>
      </c>
      <c r="G29" s="5">
        <f t="shared" si="3"/>
        <v>37664.641763883432</v>
      </c>
      <c r="H29" s="22">
        <f t="shared" si="10"/>
        <v>25413.5163842822</v>
      </c>
      <c r="I29" s="5">
        <f t="shared" si="4"/>
        <v>61527.933648724415</v>
      </c>
      <c r="J29" s="26">
        <f t="shared" si="5"/>
        <v>0.19076534929140301</v>
      </c>
      <c r="L29" s="22">
        <f t="shared" si="11"/>
        <v>78903.280929019573</v>
      </c>
      <c r="M29" s="5">
        <f>scrimecost*Meta!O26</f>
        <v>3366.252</v>
      </c>
      <c r="N29" s="5">
        <f>L29-Grade12!L29</f>
        <v>5662.0032992094493</v>
      </c>
      <c r="O29" s="5">
        <f>Grade12!M29-M29</f>
        <v>26.339999999999691</v>
      </c>
      <c r="P29" s="22">
        <f t="shared" si="12"/>
        <v>64.818035839986408</v>
      </c>
      <c r="Q29" s="22"/>
      <c r="R29" s="22"/>
      <c r="S29" s="22">
        <f t="shared" si="6"/>
        <v>2367.8236011059621</v>
      </c>
      <c r="T29" s="22">
        <f t="shared" si="7"/>
        <v>1077.547230147336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56946.94896624433</v>
      </c>
      <c r="D30" s="5">
        <f t="shared" si="0"/>
        <v>54424.78507930343</v>
      </c>
      <c r="E30" s="5">
        <f t="shared" si="1"/>
        <v>44924.78507930343</v>
      </c>
      <c r="F30" s="5">
        <f t="shared" si="2"/>
        <v>16012.170836322914</v>
      </c>
      <c r="G30" s="5">
        <f t="shared" si="3"/>
        <v>38412.614242980519</v>
      </c>
      <c r="H30" s="22">
        <f t="shared" si="10"/>
        <v>26048.85429388925</v>
      </c>
      <c r="I30" s="5">
        <f t="shared" si="4"/>
        <v>62872.488424942523</v>
      </c>
      <c r="J30" s="26">
        <f t="shared" si="5"/>
        <v>0.19325009154116926</v>
      </c>
      <c r="L30" s="22">
        <f t="shared" si="11"/>
        <v>80875.86295224505</v>
      </c>
      <c r="M30" s="5">
        <f>scrimecost*Meta!O27</f>
        <v>3366.252</v>
      </c>
      <c r="N30" s="5">
        <f>L30-Grade12!L30</f>
        <v>5803.5533816896932</v>
      </c>
      <c r="O30" s="5">
        <f>Grade12!M30-M30</f>
        <v>26.339999999999691</v>
      </c>
      <c r="P30" s="22">
        <f t="shared" si="12"/>
        <v>66.549803756977312</v>
      </c>
      <c r="Q30" s="22"/>
      <c r="R30" s="22"/>
      <c r="S30" s="22">
        <f t="shared" si="6"/>
        <v>2426.6832207845027</v>
      </c>
      <c r="T30" s="22">
        <f t="shared" si="7"/>
        <v>1061.7063272855403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58370.622690400436</v>
      </c>
      <c r="D31" s="5">
        <f t="shared" si="0"/>
        <v>55761.614706286011</v>
      </c>
      <c r="E31" s="5">
        <f t="shared" si="1"/>
        <v>46261.614706286011</v>
      </c>
      <c r="F31" s="5">
        <f t="shared" si="2"/>
        <v>16582.328672230986</v>
      </c>
      <c r="G31" s="5">
        <f t="shared" si="3"/>
        <v>39179.286034055025</v>
      </c>
      <c r="H31" s="22">
        <f t="shared" si="10"/>
        <v>26700.075651236482</v>
      </c>
      <c r="I31" s="5">
        <f t="shared" si="4"/>
        <v>64250.657070566085</v>
      </c>
      <c r="J31" s="26">
        <f t="shared" si="5"/>
        <v>0.19567423032142897</v>
      </c>
      <c r="L31" s="22">
        <f t="shared" si="11"/>
        <v>82897.759526051159</v>
      </c>
      <c r="M31" s="5">
        <f>scrimecost*Meta!O28</f>
        <v>2944.5119999999997</v>
      </c>
      <c r="N31" s="5">
        <f>L31-Grade12!L31</f>
        <v>5948.6422162319068</v>
      </c>
      <c r="O31" s="5">
        <f>Grade12!M31-M31</f>
        <v>23.039999999999964</v>
      </c>
      <c r="P31" s="22">
        <f t="shared" si="12"/>
        <v>68.324865871892968</v>
      </c>
      <c r="Q31" s="22"/>
      <c r="R31" s="22"/>
      <c r="S31" s="22">
        <f t="shared" si="6"/>
        <v>2484.9881309549924</v>
      </c>
      <c r="T31" s="22">
        <f t="shared" si="7"/>
        <v>1045.2495411556495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59829.888257660445</v>
      </c>
      <c r="D32" s="5">
        <f t="shared" si="0"/>
        <v>57131.865073943161</v>
      </c>
      <c r="E32" s="5">
        <f t="shared" si="1"/>
        <v>47631.865073943161</v>
      </c>
      <c r="F32" s="5">
        <f t="shared" si="2"/>
        <v>17166.740454036757</v>
      </c>
      <c r="G32" s="5">
        <f t="shared" si="3"/>
        <v>39965.124619906404</v>
      </c>
      <c r="H32" s="22">
        <f t="shared" si="10"/>
        <v>27367.577542517392</v>
      </c>
      <c r="I32" s="5">
        <f t="shared" si="4"/>
        <v>65663.279932330246</v>
      </c>
      <c r="J32" s="26">
        <f t="shared" si="5"/>
        <v>0.19803924376558477</v>
      </c>
      <c r="L32" s="22">
        <f t="shared" si="11"/>
        <v>84970.20351420244</v>
      </c>
      <c r="M32" s="5">
        <f>scrimecost*Meta!O29</f>
        <v>2944.5119999999997</v>
      </c>
      <c r="N32" s="5">
        <f>L32-Grade12!L32</f>
        <v>6097.3582716377132</v>
      </c>
      <c r="O32" s="5">
        <f>Grade12!M32-M32</f>
        <v>23.039999999999964</v>
      </c>
      <c r="P32" s="22">
        <f t="shared" si="12"/>
        <v>70.144304539681514</v>
      </c>
      <c r="Q32" s="22"/>
      <c r="R32" s="22"/>
      <c r="S32" s="22">
        <f t="shared" si="6"/>
        <v>2546.8275188797593</v>
      </c>
      <c r="T32" s="22">
        <f t="shared" si="7"/>
        <v>1029.9106501733793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61325.63546410195</v>
      </c>
      <c r="D33" s="5">
        <f t="shared" si="0"/>
        <v>58536.371700791729</v>
      </c>
      <c r="E33" s="5">
        <f t="shared" si="1"/>
        <v>49036.371700791729</v>
      </c>
      <c r="F33" s="5">
        <f t="shared" si="2"/>
        <v>17765.762530387674</v>
      </c>
      <c r="G33" s="5">
        <f t="shared" si="3"/>
        <v>40770.609170404059</v>
      </c>
      <c r="H33" s="22">
        <f t="shared" si="10"/>
        <v>28051.766981080327</v>
      </c>
      <c r="I33" s="5">
        <f t="shared" si="4"/>
        <v>67111.218365638488</v>
      </c>
      <c r="J33" s="26">
        <f t="shared" si="5"/>
        <v>0.20034657395500508</v>
      </c>
      <c r="L33" s="22">
        <f t="shared" si="11"/>
        <v>87094.458602057508</v>
      </c>
      <c r="M33" s="5">
        <f>scrimecost*Meta!O30</f>
        <v>2944.5119999999997</v>
      </c>
      <c r="N33" s="5">
        <f>L33-Grade12!L33</f>
        <v>6249.792228428676</v>
      </c>
      <c r="O33" s="5">
        <f>Grade12!M33-M33</f>
        <v>23.039999999999964</v>
      </c>
      <c r="P33" s="22">
        <f t="shared" si="12"/>
        <v>72.009229174164801</v>
      </c>
      <c r="Q33" s="22"/>
      <c r="R33" s="22"/>
      <c r="S33" s="22">
        <f t="shared" si="6"/>
        <v>2610.2128915026501</v>
      </c>
      <c r="T33" s="22">
        <f t="shared" si="7"/>
        <v>1014.7996156627236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62858.776350704495</v>
      </c>
      <c r="D34" s="5">
        <f t="shared" si="0"/>
        <v>59975.99099331152</v>
      </c>
      <c r="E34" s="5">
        <f t="shared" si="1"/>
        <v>50475.99099331152</v>
      </c>
      <c r="F34" s="5">
        <f t="shared" si="2"/>
        <v>18379.760158647361</v>
      </c>
      <c r="G34" s="5">
        <f t="shared" si="3"/>
        <v>41596.230834664158</v>
      </c>
      <c r="H34" s="22">
        <f t="shared" si="10"/>
        <v>28753.061155607335</v>
      </c>
      <c r="I34" s="5">
        <f t="shared" si="4"/>
        <v>68595.355259779448</v>
      </c>
      <c r="J34" s="26">
        <f t="shared" si="5"/>
        <v>0.20259762779834189</v>
      </c>
      <c r="L34" s="22">
        <f t="shared" si="11"/>
        <v>89271.820067108943</v>
      </c>
      <c r="M34" s="5">
        <f>scrimecost*Meta!O31</f>
        <v>2944.5119999999997</v>
      </c>
      <c r="N34" s="5">
        <f>L34-Grade12!L34</f>
        <v>6406.0370341393864</v>
      </c>
      <c r="O34" s="5">
        <f>Grade12!M34-M34</f>
        <v>23.039999999999964</v>
      </c>
      <c r="P34" s="22">
        <f t="shared" si="12"/>
        <v>73.920776924510136</v>
      </c>
      <c r="Q34" s="22"/>
      <c r="R34" s="22"/>
      <c r="S34" s="22">
        <f t="shared" si="6"/>
        <v>2675.1828984411027</v>
      </c>
      <c r="T34" s="22">
        <f t="shared" si="7"/>
        <v>999.9129471085372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64430.245759472098</v>
      </c>
      <c r="D35" s="5">
        <f t="shared" si="0"/>
        <v>61451.600768144301</v>
      </c>
      <c r="E35" s="5">
        <f t="shared" si="1"/>
        <v>51951.600768144301</v>
      </c>
      <c r="F35" s="5">
        <f t="shared" si="2"/>
        <v>19009.107727613544</v>
      </c>
      <c r="G35" s="5">
        <f t="shared" si="3"/>
        <v>42442.493040530753</v>
      </c>
      <c r="H35" s="22">
        <f t="shared" si="10"/>
        <v>29471.887684497509</v>
      </c>
      <c r="I35" s="5">
        <f t="shared" si="4"/>
        <v>70116.595576273918</v>
      </c>
      <c r="J35" s="26">
        <f t="shared" si="5"/>
        <v>0.20479377788940231</v>
      </c>
      <c r="L35" s="22">
        <f t="shared" si="11"/>
        <v>91503.615568786656</v>
      </c>
      <c r="M35" s="5">
        <f>scrimecost*Meta!O32</f>
        <v>2944.5119999999997</v>
      </c>
      <c r="N35" s="5">
        <f>L35-Grade12!L35</f>
        <v>6566.1879599928798</v>
      </c>
      <c r="O35" s="5">
        <f>Grade12!M35-M35</f>
        <v>23.039999999999964</v>
      </c>
      <c r="P35" s="22">
        <f t="shared" si="12"/>
        <v>75.880113368614118</v>
      </c>
      <c r="Q35" s="22"/>
      <c r="R35" s="22"/>
      <c r="S35" s="22">
        <f t="shared" si="6"/>
        <v>2741.7771555530217</v>
      </c>
      <c r="T35" s="22">
        <f t="shared" si="7"/>
        <v>985.24721146865579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66041.001903458891</v>
      </c>
      <c r="D36" s="5">
        <f t="shared" si="0"/>
        <v>62964.100787347903</v>
      </c>
      <c r="E36" s="5">
        <f t="shared" si="1"/>
        <v>53464.100787347903</v>
      </c>
      <c r="F36" s="5">
        <f t="shared" si="2"/>
        <v>19654.188985803881</v>
      </c>
      <c r="G36" s="5">
        <f t="shared" si="3"/>
        <v>43309.911801544018</v>
      </c>
      <c r="H36" s="22">
        <f t="shared" si="10"/>
        <v>30208.684876609947</v>
      </c>
      <c r="I36" s="5">
        <f t="shared" si="4"/>
        <v>71675.866900680761</v>
      </c>
      <c r="J36" s="26">
        <f t="shared" si="5"/>
        <v>0.20693636334409538</v>
      </c>
      <c r="L36" s="22">
        <f t="shared" si="11"/>
        <v>93791.205958006307</v>
      </c>
      <c r="M36" s="5">
        <f>scrimecost*Meta!O33</f>
        <v>2379.636</v>
      </c>
      <c r="N36" s="5">
        <f>L36-Grade12!L36</f>
        <v>6730.3426589926821</v>
      </c>
      <c r="O36" s="5">
        <f>Grade12!M36-M36</f>
        <v>18.620000000000346</v>
      </c>
      <c r="P36" s="22">
        <f t="shared" si="12"/>
        <v>77.888433223820698</v>
      </c>
      <c r="Q36" s="22"/>
      <c r="R36" s="22"/>
      <c r="S36" s="22">
        <f t="shared" si="6"/>
        <v>2807.3223890927284</v>
      </c>
      <c r="T36" s="22">
        <f t="shared" si="7"/>
        <v>969.86145269561746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67692.026951045365</v>
      </c>
      <c r="D37" s="5">
        <f t="shared" ref="D37:D56" si="15">IF(A37&lt;startage,1,0)*(C37*(1-initialunempprob))+IF(A37=startage,1,0)*(C37*(1-unempprob))+IF(A37&gt;startage,1,0)*(C37*(1-unempprob)+unempprob*300*52)</f>
        <v>64514.413307031602</v>
      </c>
      <c r="E37" s="5">
        <f t="shared" si="1"/>
        <v>55014.413307031602</v>
      </c>
      <c r="F37" s="5">
        <f t="shared" si="2"/>
        <v>20315.397275448981</v>
      </c>
      <c r="G37" s="5">
        <f t="shared" si="3"/>
        <v>44199.016031582622</v>
      </c>
      <c r="H37" s="22">
        <f t="shared" ref="H37:H56" si="16">benefits*B37/expnorm</f>
        <v>30963.901998525194</v>
      </c>
      <c r="I37" s="5">
        <f t="shared" ref="I37:I56" si="17">G37+IF(A37&lt;startage,1,0)*(H37*(1-initialunempprob))+IF(A37&gt;=startage,1,0)*(H37*(1-unempprob))</f>
        <v>73274.120008197788</v>
      </c>
      <c r="J37" s="26">
        <f t="shared" si="5"/>
        <v>0.20902669061696669</v>
      </c>
      <c r="L37" s="22">
        <f t="shared" ref="L37:L56" si="18">(sincome+sbenefits)*(1-sunemp)*B37/expnorm</f>
        <v>96135.986106956465</v>
      </c>
      <c r="M37" s="5">
        <f>scrimecost*Meta!O34</f>
        <v>2379.636</v>
      </c>
      <c r="N37" s="5">
        <f>L37-Grade12!L37</f>
        <v>6898.6012254675152</v>
      </c>
      <c r="O37" s="5">
        <f>Grade12!M37-M37</f>
        <v>18.620000000000346</v>
      </c>
      <c r="P37" s="22">
        <f t="shared" si="12"/>
        <v>79.946961075407458</v>
      </c>
      <c r="Q37" s="22"/>
      <c r="R37" s="22"/>
      <c r="S37" s="22">
        <f t="shared" si="6"/>
        <v>2877.2879804709419</v>
      </c>
      <c r="T37" s="22">
        <f t="shared" si="7"/>
        <v>955.6636982950065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69384.327624821497</v>
      </c>
      <c r="D38" s="5">
        <f t="shared" si="15"/>
        <v>66103.483639707396</v>
      </c>
      <c r="E38" s="5">
        <f t="shared" si="1"/>
        <v>56603.483639707396</v>
      </c>
      <c r="F38" s="5">
        <f t="shared" si="2"/>
        <v>20993.135772335205</v>
      </c>
      <c r="G38" s="5">
        <f t="shared" si="3"/>
        <v>45110.347867372191</v>
      </c>
      <c r="H38" s="22">
        <f t="shared" si="16"/>
        <v>31737.999548488322</v>
      </c>
      <c r="I38" s="5">
        <f t="shared" si="17"/>
        <v>74912.329443402734</v>
      </c>
      <c r="J38" s="26">
        <f t="shared" si="5"/>
        <v>0.2110660342978167</v>
      </c>
      <c r="L38" s="22">
        <f t="shared" si="18"/>
        <v>98539.385759630371</v>
      </c>
      <c r="M38" s="5">
        <f>scrimecost*Meta!O35</f>
        <v>2379.636</v>
      </c>
      <c r="N38" s="5">
        <f>L38-Grade12!L38</f>
        <v>7071.0662561041827</v>
      </c>
      <c r="O38" s="5">
        <f>Grade12!M38-M38</f>
        <v>18.620000000000346</v>
      </c>
      <c r="P38" s="22">
        <f t="shared" si="12"/>
        <v>82.056952123283878</v>
      </c>
      <c r="Q38" s="22"/>
      <c r="R38" s="22"/>
      <c r="S38" s="22">
        <f t="shared" si="6"/>
        <v>2949.0027116335955</v>
      </c>
      <c r="T38" s="22">
        <f t="shared" si="7"/>
        <v>941.67551479756753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71118.935815442033</v>
      </c>
      <c r="D39" s="5">
        <f t="shared" si="15"/>
        <v>67732.280730700077</v>
      </c>
      <c r="E39" s="5">
        <f t="shared" si="1"/>
        <v>58232.280730700077</v>
      </c>
      <c r="F39" s="5">
        <f t="shared" si="2"/>
        <v>21687.817731643583</v>
      </c>
      <c r="G39" s="5">
        <f t="shared" si="3"/>
        <v>46044.462999056494</v>
      </c>
      <c r="H39" s="22">
        <f t="shared" si="16"/>
        <v>32531.449537200533</v>
      </c>
      <c r="I39" s="5">
        <f t="shared" si="17"/>
        <v>76591.494114487796</v>
      </c>
      <c r="J39" s="26">
        <f t="shared" si="5"/>
        <v>0.21305563788888987</v>
      </c>
      <c r="L39" s="22">
        <f t="shared" si="18"/>
        <v>101002.87040362114</v>
      </c>
      <c r="M39" s="5">
        <f>scrimecost*Meta!O36</f>
        <v>2379.636</v>
      </c>
      <c r="N39" s="5">
        <f>L39-Grade12!L39</f>
        <v>7247.8429125068214</v>
      </c>
      <c r="O39" s="5">
        <f>Grade12!M39-M39</f>
        <v>18.620000000000346</v>
      </c>
      <c r="P39" s="22">
        <f t="shared" si="12"/>
        <v>84.219692947357203</v>
      </c>
      <c r="Q39" s="22"/>
      <c r="R39" s="22"/>
      <c r="S39" s="22">
        <f t="shared" si="6"/>
        <v>3022.510311075338</v>
      </c>
      <c r="T39" s="22">
        <f t="shared" si="7"/>
        <v>927.89374229579812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72896.909210828075</v>
      </c>
      <c r="D40" s="5">
        <f t="shared" si="15"/>
        <v>69401.797748967569</v>
      </c>
      <c r="E40" s="5">
        <f t="shared" si="1"/>
        <v>59901.797748967569</v>
      </c>
      <c r="F40" s="5">
        <f t="shared" si="2"/>
        <v>22399.86673993467</v>
      </c>
      <c r="G40" s="5">
        <f t="shared" si="3"/>
        <v>47001.931009032895</v>
      </c>
      <c r="H40" s="22">
        <f t="shared" si="16"/>
        <v>33344.735775630543</v>
      </c>
      <c r="I40" s="5">
        <f t="shared" si="17"/>
        <v>78312.637902349976</v>
      </c>
      <c r="J40" s="26">
        <f t="shared" si="5"/>
        <v>0.21499671456310765</v>
      </c>
      <c r="L40" s="22">
        <f t="shared" si="18"/>
        <v>103527.94216371165</v>
      </c>
      <c r="M40" s="5">
        <f>scrimecost*Meta!O37</f>
        <v>2379.636</v>
      </c>
      <c r="N40" s="5">
        <f>L40-Grade12!L40</f>
        <v>7429.0389853194356</v>
      </c>
      <c r="O40" s="5">
        <f>Grade12!M40-M40</f>
        <v>18.620000000000346</v>
      </c>
      <c r="P40" s="22">
        <f t="shared" si="12"/>
        <v>86.436502292032358</v>
      </c>
      <c r="Q40" s="22"/>
      <c r="R40" s="22"/>
      <c r="S40" s="22">
        <f t="shared" si="6"/>
        <v>3097.8556005030873</v>
      </c>
      <c r="T40" s="22">
        <f t="shared" si="7"/>
        <v>914.31527105852751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74719.33194109879</v>
      </c>
      <c r="D41" s="5">
        <f t="shared" si="15"/>
        <v>71113.052692691766</v>
      </c>
      <c r="E41" s="5">
        <f t="shared" si="1"/>
        <v>61613.052692691766</v>
      </c>
      <c r="F41" s="5">
        <f t="shared" si="2"/>
        <v>23129.716973433038</v>
      </c>
      <c r="G41" s="5">
        <f t="shared" si="3"/>
        <v>47983.335719258728</v>
      </c>
      <c r="H41" s="22">
        <f t="shared" si="16"/>
        <v>34178.35417002131</v>
      </c>
      <c r="I41" s="5">
        <f t="shared" si="17"/>
        <v>80076.810284908745</v>
      </c>
      <c r="J41" s="26">
        <f t="shared" si="5"/>
        <v>0.21689044790380788</v>
      </c>
      <c r="L41" s="22">
        <f t="shared" si="18"/>
        <v>106116.14071780446</v>
      </c>
      <c r="M41" s="5">
        <f>scrimecost*Meta!O38</f>
        <v>1589.8319999999999</v>
      </c>
      <c r="N41" s="5">
        <f>L41-Grade12!L41</f>
        <v>7614.7649599524739</v>
      </c>
      <c r="O41" s="5">
        <f>Grade12!M41-M41</f>
        <v>12.440000000000055</v>
      </c>
      <c r="P41" s="22">
        <f t="shared" si="12"/>
        <v>88.708731870324428</v>
      </c>
      <c r="Q41" s="22"/>
      <c r="R41" s="22"/>
      <c r="S41" s="22">
        <f t="shared" ref="S41:S69" si="19">IF(A41&lt;startage,1,0)*(N41-Q41-R41)+IF(A41&gt;=startage,1,0)*completionprob*(N41*spart+O41+P41)</f>
        <v>3171.2900021665741</v>
      </c>
      <c r="T41" s="22">
        <f t="shared" ref="T41:T69" si="20">S41/sreturn^(A41-startage+1)</f>
        <v>899.8603374542904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76587.315239626259</v>
      </c>
      <c r="D42" s="5">
        <f t="shared" si="15"/>
        <v>72867.089010009062</v>
      </c>
      <c r="E42" s="5">
        <f t="shared" si="1"/>
        <v>63367.089010009062</v>
      </c>
      <c r="F42" s="5">
        <f t="shared" si="2"/>
        <v>23877.813462768867</v>
      </c>
      <c r="G42" s="5">
        <f t="shared" si="3"/>
        <v>48989.275547240191</v>
      </c>
      <c r="H42" s="22">
        <f t="shared" si="16"/>
        <v>35032.813024271833</v>
      </c>
      <c r="I42" s="5">
        <f t="shared" si="17"/>
        <v>81885.086977031446</v>
      </c>
      <c r="J42" s="26">
        <f t="shared" si="5"/>
        <v>0.21873799262644231</v>
      </c>
      <c r="L42" s="22">
        <f t="shared" si="18"/>
        <v>108769.04423574955</v>
      </c>
      <c r="M42" s="5">
        <f>scrimecost*Meta!O39</f>
        <v>1589.8319999999999</v>
      </c>
      <c r="N42" s="5">
        <f>L42-Grade12!L42</f>
        <v>7805.1340839512559</v>
      </c>
      <c r="O42" s="5">
        <f>Grade12!M42-M42</f>
        <v>12.440000000000055</v>
      </c>
      <c r="P42" s="22">
        <f t="shared" si="12"/>
        <v>91.037767188073772</v>
      </c>
      <c r="Q42" s="22"/>
      <c r="R42" s="22"/>
      <c r="S42" s="22">
        <f t="shared" si="19"/>
        <v>3250.4496468716156</v>
      </c>
      <c r="T42" s="22">
        <f t="shared" si="20"/>
        <v>886.72089601461676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78501.998120616903</v>
      </c>
      <c r="D43" s="5">
        <f t="shared" si="15"/>
        <v>74664.976235259281</v>
      </c>
      <c r="E43" s="5">
        <f t="shared" si="1"/>
        <v>65164.976235259281</v>
      </c>
      <c r="F43" s="5">
        <f t="shared" si="2"/>
        <v>24644.612364338082</v>
      </c>
      <c r="G43" s="5">
        <f t="shared" si="3"/>
        <v>50020.363870921195</v>
      </c>
      <c r="H43" s="22">
        <f t="shared" si="16"/>
        <v>35908.633349878626</v>
      </c>
      <c r="I43" s="5">
        <f t="shared" si="17"/>
        <v>83738.570586457237</v>
      </c>
      <c r="J43" s="26">
        <f t="shared" si="5"/>
        <v>0.22054047528267093</v>
      </c>
      <c r="L43" s="22">
        <f t="shared" si="18"/>
        <v>111488.27034164328</v>
      </c>
      <c r="M43" s="5">
        <f>scrimecost*Meta!O40</f>
        <v>1589.8319999999999</v>
      </c>
      <c r="N43" s="5">
        <f>L43-Grade12!L43</f>
        <v>8000.262436050034</v>
      </c>
      <c r="O43" s="5">
        <f>Grade12!M43-M43</f>
        <v>12.440000000000055</v>
      </c>
      <c r="P43" s="22">
        <f t="shared" si="12"/>
        <v>93.425028388766819</v>
      </c>
      <c r="Q43" s="22"/>
      <c r="R43" s="22"/>
      <c r="S43" s="22">
        <f t="shared" si="19"/>
        <v>3331.588282694292</v>
      </c>
      <c r="T43" s="22">
        <f t="shared" si="20"/>
        <v>873.77411468591959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80464.548073632322</v>
      </c>
      <c r="D44" s="5">
        <f t="shared" si="15"/>
        <v>76507.810641140764</v>
      </c>
      <c r="E44" s="5">
        <f t="shared" si="1"/>
        <v>67007.810641140764</v>
      </c>
      <c r="F44" s="5">
        <f t="shared" si="2"/>
        <v>25430.581238446535</v>
      </c>
      <c r="G44" s="5">
        <f t="shared" si="3"/>
        <v>51077.229402694225</v>
      </c>
      <c r="H44" s="22">
        <f t="shared" si="16"/>
        <v>36806.3491836256</v>
      </c>
      <c r="I44" s="5">
        <f t="shared" si="17"/>
        <v>85638.391286118669</v>
      </c>
      <c r="J44" s="26">
        <f t="shared" si="5"/>
        <v>0.22229899494728425</v>
      </c>
      <c r="L44" s="22">
        <f t="shared" si="18"/>
        <v>114275.47710018436</v>
      </c>
      <c r="M44" s="5">
        <f>scrimecost*Meta!O41</f>
        <v>1589.8319999999999</v>
      </c>
      <c r="N44" s="5">
        <f>L44-Grade12!L44</f>
        <v>8200.2689969512867</v>
      </c>
      <c r="O44" s="5">
        <f>Grade12!M44-M44</f>
        <v>12.440000000000055</v>
      </c>
      <c r="P44" s="22">
        <f t="shared" si="12"/>
        <v>95.871971119477223</v>
      </c>
      <c r="Q44" s="22"/>
      <c r="R44" s="22"/>
      <c r="S44" s="22">
        <f t="shared" si="19"/>
        <v>3414.7553844125387</v>
      </c>
      <c r="T44" s="22">
        <f t="shared" si="20"/>
        <v>861.01713764164663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82476.161775473112</v>
      </c>
      <c r="D45" s="5">
        <f t="shared" si="15"/>
        <v>78396.715907169259</v>
      </c>
      <c r="E45" s="5">
        <f t="shared" si="1"/>
        <v>68896.715907169259</v>
      </c>
      <c r="F45" s="5">
        <f t="shared" si="2"/>
        <v>26236.199334407691</v>
      </c>
      <c r="G45" s="5">
        <f t="shared" si="3"/>
        <v>52160.516572761568</v>
      </c>
      <c r="H45" s="22">
        <f t="shared" si="16"/>
        <v>37726.507913216235</v>
      </c>
      <c r="I45" s="5">
        <f t="shared" si="17"/>
        <v>87585.707503271609</v>
      </c>
      <c r="J45" s="26">
        <f t="shared" si="5"/>
        <v>0.2240146238883704</v>
      </c>
      <c r="L45" s="22">
        <f t="shared" si="18"/>
        <v>117132.36402768895</v>
      </c>
      <c r="M45" s="5">
        <f>scrimecost*Meta!O42</f>
        <v>1589.8319999999999</v>
      </c>
      <c r="N45" s="5">
        <f>L45-Grade12!L45</f>
        <v>8405.275721875063</v>
      </c>
      <c r="O45" s="5">
        <f>Grade12!M45-M45</f>
        <v>12.440000000000055</v>
      </c>
      <c r="P45" s="22">
        <f t="shared" si="12"/>
        <v>98.380087418455361</v>
      </c>
      <c r="Q45" s="22"/>
      <c r="R45" s="22"/>
      <c r="S45" s="22">
        <f t="shared" si="19"/>
        <v>3500.0016636737391</v>
      </c>
      <c r="T45" s="22">
        <f t="shared" si="20"/>
        <v>848.44715257238863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84538.065819859956</v>
      </c>
      <c r="D46" s="5">
        <f t="shared" si="15"/>
        <v>80332.843804848511</v>
      </c>
      <c r="E46" s="5">
        <f t="shared" si="1"/>
        <v>70832.843804848511</v>
      </c>
      <c r="F46" s="5">
        <f t="shared" si="2"/>
        <v>27061.957882767892</v>
      </c>
      <c r="G46" s="5">
        <f t="shared" si="3"/>
        <v>53270.885922080619</v>
      </c>
      <c r="H46" s="22">
        <f t="shared" si="16"/>
        <v>38669.67061104664</v>
      </c>
      <c r="I46" s="5">
        <f t="shared" si="17"/>
        <v>89581.706625853418</v>
      </c>
      <c r="J46" s="26">
        <f t="shared" si="5"/>
        <v>0.22568840822113745</v>
      </c>
      <c r="L46" s="22">
        <f t="shared" si="18"/>
        <v>120060.67312838118</v>
      </c>
      <c r="M46" s="5">
        <f>scrimecost*Meta!O43</f>
        <v>881.81999999999994</v>
      </c>
      <c r="N46" s="5">
        <f>L46-Grade12!L46</f>
        <v>8615.4076149219472</v>
      </c>
      <c r="O46" s="5">
        <f>Grade12!M46-M46</f>
        <v>6.8999999999999773</v>
      </c>
      <c r="P46" s="22">
        <f t="shared" si="12"/>
        <v>100.95090662490803</v>
      </c>
      <c r="Q46" s="22"/>
      <c r="R46" s="22"/>
      <c r="S46" s="22">
        <f t="shared" si="19"/>
        <v>3583.9775399164737</v>
      </c>
      <c r="T46" s="22">
        <f t="shared" si="20"/>
        <v>835.26863490442361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86651.517465356446</v>
      </c>
      <c r="D47" s="5">
        <f t="shared" si="15"/>
        <v>82317.374899969713</v>
      </c>
      <c r="E47" s="5">
        <f t="shared" si="1"/>
        <v>72817.374899969713</v>
      </c>
      <c r="F47" s="5">
        <f t="shared" si="2"/>
        <v>27908.360394837084</v>
      </c>
      <c r="G47" s="5">
        <f t="shared" si="3"/>
        <v>54409.014505132625</v>
      </c>
      <c r="H47" s="22">
        <f t="shared" si="16"/>
        <v>39636.412376322805</v>
      </c>
      <c r="I47" s="5">
        <f t="shared" si="17"/>
        <v>91627.605726499751</v>
      </c>
      <c r="J47" s="26">
        <f t="shared" si="5"/>
        <v>0.22732136854578816</v>
      </c>
      <c r="L47" s="22">
        <f t="shared" si="18"/>
        <v>123062.18995659071</v>
      </c>
      <c r="M47" s="5">
        <f>scrimecost*Meta!O44</f>
        <v>881.81999999999994</v>
      </c>
      <c r="N47" s="5">
        <f>L47-Grade12!L47</f>
        <v>8830.7928052950156</v>
      </c>
      <c r="O47" s="5">
        <f>Grade12!M47-M47</f>
        <v>6.8999999999999773</v>
      </c>
      <c r="P47" s="22">
        <f t="shared" si="12"/>
        <v>103.58599631152192</v>
      </c>
      <c r="Q47" s="22"/>
      <c r="R47" s="22"/>
      <c r="S47" s="22">
        <f t="shared" si="19"/>
        <v>3673.5394120652822</v>
      </c>
      <c r="T47" s="22">
        <f t="shared" si="20"/>
        <v>823.0949673394407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88817.805401990336</v>
      </c>
      <c r="D48" s="5">
        <f t="shared" si="15"/>
        <v>84351.51927246894</v>
      </c>
      <c r="E48" s="5">
        <f t="shared" si="1"/>
        <v>74851.51927246894</v>
      </c>
      <c r="F48" s="5">
        <f t="shared" si="2"/>
        <v>28775.922969708001</v>
      </c>
      <c r="G48" s="5">
        <f t="shared" si="3"/>
        <v>55575.59630276094</v>
      </c>
      <c r="H48" s="22">
        <f t="shared" si="16"/>
        <v>40627.322685730869</v>
      </c>
      <c r="I48" s="5">
        <f t="shared" si="17"/>
        <v>93724.652304662231</v>
      </c>
      <c r="J48" s="26">
        <f t="shared" si="5"/>
        <v>0.22891450056983761</v>
      </c>
      <c r="L48" s="22">
        <f t="shared" si="18"/>
        <v>126138.74470550545</v>
      </c>
      <c r="M48" s="5">
        <f>scrimecost*Meta!O45</f>
        <v>881.81999999999994</v>
      </c>
      <c r="N48" s="5">
        <f>L48-Grade12!L48</f>
        <v>9051.5626254273666</v>
      </c>
      <c r="O48" s="5">
        <f>Grade12!M48-M48</f>
        <v>6.8999999999999773</v>
      </c>
      <c r="P48" s="22">
        <f t="shared" si="12"/>
        <v>106.28696324030119</v>
      </c>
      <c r="Q48" s="22"/>
      <c r="R48" s="22"/>
      <c r="S48" s="22">
        <f t="shared" si="19"/>
        <v>3765.3403310177923</v>
      </c>
      <c r="T48" s="22">
        <f t="shared" si="20"/>
        <v>811.09892776708193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91038.250537040105</v>
      </c>
      <c r="D49" s="5">
        <f t="shared" si="15"/>
        <v>86436.517254280669</v>
      </c>
      <c r="E49" s="5">
        <f t="shared" si="1"/>
        <v>76936.517254280669</v>
      </c>
      <c r="F49" s="5">
        <f t="shared" si="2"/>
        <v>29665.174608950703</v>
      </c>
      <c r="G49" s="5">
        <f t="shared" si="3"/>
        <v>56771.342645329962</v>
      </c>
      <c r="H49" s="22">
        <f t="shared" si="16"/>
        <v>41643.005752874138</v>
      </c>
      <c r="I49" s="5">
        <f t="shared" si="17"/>
        <v>95874.12504727878</v>
      </c>
      <c r="J49" s="26">
        <f t="shared" si="5"/>
        <v>0.23046877571525176</v>
      </c>
      <c r="L49" s="22">
        <f t="shared" si="18"/>
        <v>129292.21332314309</v>
      </c>
      <c r="M49" s="5">
        <f>scrimecost*Meta!O46</f>
        <v>881.81999999999994</v>
      </c>
      <c r="N49" s="5">
        <f>L49-Grade12!L49</f>
        <v>9277.8516910630715</v>
      </c>
      <c r="O49" s="5">
        <f>Grade12!M49-M49</f>
        <v>6.8999999999999773</v>
      </c>
      <c r="P49" s="22">
        <f t="shared" si="12"/>
        <v>109.05545434229995</v>
      </c>
      <c r="Q49" s="22"/>
      <c r="R49" s="22"/>
      <c r="S49" s="22">
        <f t="shared" si="19"/>
        <v>3859.4362729441345</v>
      </c>
      <c r="T49" s="22">
        <f t="shared" si="20"/>
        <v>799.27791658776505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93314.206800466098</v>
      </c>
      <c r="D50" s="5">
        <f t="shared" si="15"/>
        <v>88573.640185637676</v>
      </c>
      <c r="E50" s="5">
        <f t="shared" si="1"/>
        <v>79073.640185637676</v>
      </c>
      <c r="F50" s="5">
        <f t="shared" si="2"/>
        <v>30576.65753917447</v>
      </c>
      <c r="G50" s="5">
        <f t="shared" si="3"/>
        <v>57996.982646463206</v>
      </c>
      <c r="H50" s="22">
        <f t="shared" si="16"/>
        <v>42684.080896695981</v>
      </c>
      <c r="I50" s="5">
        <f t="shared" si="17"/>
        <v>98077.334608460733</v>
      </c>
      <c r="J50" s="26">
        <f t="shared" si="5"/>
        <v>0.2319851417107778</v>
      </c>
      <c r="L50" s="22">
        <f t="shared" si="18"/>
        <v>132524.51865622165</v>
      </c>
      <c r="M50" s="5">
        <f>scrimecost*Meta!O47</f>
        <v>881.81999999999994</v>
      </c>
      <c r="N50" s="5">
        <f>L50-Grade12!L50</f>
        <v>9509.7979833396239</v>
      </c>
      <c r="O50" s="5">
        <f>Grade12!M50-M50</f>
        <v>6.8999999999999773</v>
      </c>
      <c r="P50" s="22">
        <f t="shared" si="12"/>
        <v>111.89315772184868</v>
      </c>
      <c r="Q50" s="22"/>
      <c r="R50" s="22"/>
      <c r="S50" s="22">
        <f t="shared" si="19"/>
        <v>3955.8846134186169</v>
      </c>
      <c r="T50" s="22">
        <f t="shared" si="20"/>
        <v>787.62937254776898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95647.061970477749</v>
      </c>
      <c r="D51" s="5">
        <f t="shared" si="15"/>
        <v>90764.191190278623</v>
      </c>
      <c r="E51" s="5">
        <f t="shared" si="1"/>
        <v>81264.191190278623</v>
      </c>
      <c r="F51" s="5">
        <f t="shared" si="2"/>
        <v>31510.92754265383</v>
      </c>
      <c r="G51" s="5">
        <f t="shared" si="3"/>
        <v>59253.263647624794</v>
      </c>
      <c r="H51" s="22">
        <f t="shared" si="16"/>
        <v>43751.182919113387</v>
      </c>
      <c r="I51" s="5">
        <f t="shared" si="17"/>
        <v>100335.62440867227</v>
      </c>
      <c r="J51" s="26">
        <f t="shared" si="5"/>
        <v>0.23346452316982755</v>
      </c>
      <c r="L51" s="22">
        <f t="shared" si="18"/>
        <v>135837.6316226272</v>
      </c>
      <c r="M51" s="5">
        <f>scrimecost*Meta!O48</f>
        <v>465.19200000000001</v>
      </c>
      <c r="N51" s="5">
        <f>L51-Grade12!L51</f>
        <v>9747.5429329231411</v>
      </c>
      <c r="O51" s="5">
        <f>Grade12!M51-M51</f>
        <v>3.6399999999999864</v>
      </c>
      <c r="P51" s="22">
        <f t="shared" si="12"/>
        <v>114.80180368588613</v>
      </c>
      <c r="Q51" s="22"/>
      <c r="R51" s="22"/>
      <c r="S51" s="22">
        <f t="shared" si="19"/>
        <v>4052.7425224049816</v>
      </c>
      <c r="T51" s="22">
        <f t="shared" si="20"/>
        <v>775.76762235797219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98038.238519739694</v>
      </c>
      <c r="D52" s="5">
        <f t="shared" si="15"/>
        <v>93009.505970035578</v>
      </c>
      <c r="E52" s="5">
        <f t="shared" si="1"/>
        <v>83509.505970035578</v>
      </c>
      <c r="F52" s="5">
        <f t="shared" si="2"/>
        <v>32468.554296220173</v>
      </c>
      <c r="G52" s="5">
        <f t="shared" si="3"/>
        <v>60540.951673815405</v>
      </c>
      <c r="H52" s="22">
        <f t="shared" si="16"/>
        <v>44844.962492091217</v>
      </c>
      <c r="I52" s="5">
        <f t="shared" si="17"/>
        <v>102650.37145388906</v>
      </c>
      <c r="J52" s="26">
        <f t="shared" si="5"/>
        <v>0.23490782215426628</v>
      </c>
      <c r="L52" s="22">
        <f t="shared" si="18"/>
        <v>139233.57241319286</v>
      </c>
      <c r="M52" s="5">
        <f>scrimecost*Meta!O49</f>
        <v>465.19200000000001</v>
      </c>
      <c r="N52" s="5">
        <f>L52-Grade12!L52</f>
        <v>9991.2315062461857</v>
      </c>
      <c r="O52" s="5">
        <f>Grade12!M52-M52</f>
        <v>3.6399999999999864</v>
      </c>
      <c r="P52" s="22">
        <f t="shared" si="12"/>
        <v>117.7831657990245</v>
      </c>
      <c r="Q52" s="22"/>
      <c r="R52" s="22"/>
      <c r="S52" s="22">
        <f t="shared" si="19"/>
        <v>4154.0735601159813</v>
      </c>
      <c r="T52" s="22">
        <f t="shared" si="20"/>
        <v>764.47126872902754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100489.19448273318</v>
      </c>
      <c r="D53" s="5">
        <f t="shared" si="15"/>
        <v>95310.953619286462</v>
      </c>
      <c r="E53" s="5">
        <f t="shared" si="1"/>
        <v>85810.953619286462</v>
      </c>
      <c r="F53" s="5">
        <f t="shared" si="2"/>
        <v>33516.450327204271</v>
      </c>
      <c r="G53" s="5">
        <f t="shared" si="3"/>
        <v>61794.50329208219</v>
      </c>
      <c r="H53" s="22">
        <f t="shared" si="16"/>
        <v>45966.0865543935</v>
      </c>
      <c r="I53" s="5">
        <f t="shared" si="17"/>
        <v>104956.65856665769</v>
      </c>
      <c r="J53" s="26">
        <f t="shared" si="5"/>
        <v>0.23679823315738613</v>
      </c>
      <c r="L53" s="22">
        <f t="shared" si="18"/>
        <v>142714.41172352267</v>
      </c>
      <c r="M53" s="5">
        <f>scrimecost*Meta!O50</f>
        <v>465.19200000000001</v>
      </c>
      <c r="N53" s="5">
        <f>L53-Grade12!L53</f>
        <v>10241.012293902371</v>
      </c>
      <c r="O53" s="5">
        <f>Grade12!M53-M53</f>
        <v>3.6399999999999864</v>
      </c>
      <c r="P53" s="22">
        <f t="shared" si="12"/>
        <v>121.04556162667788</v>
      </c>
      <c r="Q53" s="22"/>
      <c r="R53" s="22"/>
      <c r="S53" s="22">
        <f t="shared" si="19"/>
        <v>4258.0646645620582</v>
      </c>
      <c r="T53" s="22">
        <f t="shared" si="20"/>
        <v>753.361784535428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103001.42434480149</v>
      </c>
      <c r="D54" s="5">
        <f t="shared" si="15"/>
        <v>97669.937459768611</v>
      </c>
      <c r="E54" s="5">
        <f t="shared" si="1"/>
        <v>88169.937459768611</v>
      </c>
      <c r="F54" s="5">
        <f t="shared" si="2"/>
        <v>34593.326450384367</v>
      </c>
      <c r="G54" s="5">
        <f t="shared" si="3"/>
        <v>63076.611009384244</v>
      </c>
      <c r="H54" s="22">
        <f t="shared" si="16"/>
        <v>47115.238718253328</v>
      </c>
      <c r="I54" s="5">
        <f t="shared" si="17"/>
        <v>107317.82016582412</v>
      </c>
      <c r="J54" s="26">
        <f t="shared" si="5"/>
        <v>0.23866227763899472</v>
      </c>
      <c r="L54" s="22">
        <f t="shared" si="18"/>
        <v>146282.27201661072</v>
      </c>
      <c r="M54" s="5">
        <f>scrimecost*Meta!O51</f>
        <v>465.19200000000001</v>
      </c>
      <c r="N54" s="5">
        <f>L54-Grade12!L54</f>
        <v>10497.037601249875</v>
      </c>
      <c r="O54" s="5">
        <f>Grade12!M54-M54</f>
        <v>3.6399999999999864</v>
      </c>
      <c r="P54" s="22">
        <f t="shared" si="12"/>
        <v>124.39818065307399</v>
      </c>
      <c r="Q54" s="22"/>
      <c r="R54" s="22"/>
      <c r="S54" s="22">
        <f t="shared" si="19"/>
        <v>4364.6608658873238</v>
      </c>
      <c r="T54" s="22">
        <f t="shared" si="20"/>
        <v>742.4140578748943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105576.45995342154</v>
      </c>
      <c r="D55" s="5">
        <f t="shared" si="15"/>
        <v>100087.89589626284</v>
      </c>
      <c r="E55" s="5">
        <f t="shared" si="1"/>
        <v>90587.895896262839</v>
      </c>
      <c r="F55" s="5">
        <f t="shared" si="2"/>
        <v>35697.124476643985</v>
      </c>
      <c r="G55" s="5">
        <f t="shared" si="3"/>
        <v>64390.771419618854</v>
      </c>
      <c r="H55" s="22">
        <f t="shared" si="16"/>
        <v>48293.119686209662</v>
      </c>
      <c r="I55" s="5">
        <f t="shared" si="17"/>
        <v>109738.01080496973</v>
      </c>
      <c r="J55" s="26">
        <f t="shared" si="5"/>
        <v>0.24048085762105198</v>
      </c>
      <c r="L55" s="22">
        <f t="shared" si="18"/>
        <v>149939.32881702599</v>
      </c>
      <c r="M55" s="5">
        <f>scrimecost*Meta!O52</f>
        <v>465.19200000000001</v>
      </c>
      <c r="N55" s="5">
        <f>L55-Grade12!L55</f>
        <v>10759.463541281177</v>
      </c>
      <c r="O55" s="5">
        <f>Grade12!M55-M55</f>
        <v>3.6399999999999864</v>
      </c>
      <c r="P55" s="22">
        <f t="shared" si="12"/>
        <v>127.83461515513008</v>
      </c>
      <c r="Q55" s="22"/>
      <c r="R55" s="22"/>
      <c r="S55" s="22">
        <f t="shared" si="19"/>
        <v>4473.9219722457674</v>
      </c>
      <c r="T55" s="22">
        <f t="shared" si="20"/>
        <v>731.62482983085135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108215.87145225705</v>
      </c>
      <c r="D56" s="5">
        <f t="shared" si="15"/>
        <v>102566.30329366938</v>
      </c>
      <c r="E56" s="5">
        <f t="shared" si="1"/>
        <v>93066.303293669378</v>
      </c>
      <c r="F56" s="5">
        <f t="shared" si="2"/>
        <v>36828.517453560067</v>
      </c>
      <c r="G56" s="5">
        <f t="shared" si="3"/>
        <v>65737.785840109311</v>
      </c>
      <c r="H56" s="22">
        <f t="shared" si="16"/>
        <v>49500.447678364893</v>
      </c>
      <c r="I56" s="5">
        <f t="shared" si="17"/>
        <v>112218.70621009395</v>
      </c>
      <c r="J56" s="26">
        <f t="shared" si="5"/>
        <v>0.2422550819937907</v>
      </c>
      <c r="L56" s="22">
        <f t="shared" si="18"/>
        <v>153687.8120374516</v>
      </c>
      <c r="M56" s="5">
        <f>scrimecost*Meta!O53</f>
        <v>140.58000000000001</v>
      </c>
      <c r="N56" s="5">
        <f>L56-Grade12!L56</f>
        <v>11028.450129813136</v>
      </c>
      <c r="O56" s="5">
        <f>Grade12!M56-M56</f>
        <v>1.0999999999999943</v>
      </c>
      <c r="P56" s="22">
        <f t="shared" si="12"/>
        <v>131.35696051973753</v>
      </c>
      <c r="Q56" s="22"/>
      <c r="R56" s="22"/>
      <c r="S56" s="22">
        <f t="shared" si="19"/>
        <v>4584.355046263121</v>
      </c>
      <c r="T56" s="22">
        <f t="shared" si="20"/>
        <v>720.74663649967579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140.58000000000001</v>
      </c>
      <c r="N57" s="5">
        <f>L57-Grade12!L57</f>
        <v>0</v>
      </c>
      <c r="O57" s="5">
        <f>Grade12!M57-M57</f>
        <v>1.0999999999999943</v>
      </c>
      <c r="Q57" s="22"/>
      <c r="R57" s="22"/>
      <c r="S57" s="22">
        <f t="shared" si="19"/>
        <v>0.67539999999999645</v>
      </c>
      <c r="T57" s="22">
        <f t="shared" si="20"/>
        <v>0.10208684541923921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140.58000000000001</v>
      </c>
      <c r="N58" s="5">
        <f>L58-Grade12!L58</f>
        <v>0</v>
      </c>
      <c r="O58" s="5">
        <f>Grade12!M58-M58</f>
        <v>1.0999999999999943</v>
      </c>
      <c r="Q58" s="22"/>
      <c r="R58" s="22"/>
      <c r="S58" s="22">
        <f t="shared" si="19"/>
        <v>0.67539999999999645</v>
      </c>
      <c r="T58" s="22">
        <f t="shared" si="20"/>
        <v>9.8146345321838704E-2</v>
      </c>
    </row>
    <row r="59" spans="1:20" x14ac:dyDescent="0.2">
      <c r="A59" s="5">
        <v>68</v>
      </c>
      <c r="H59" s="21"/>
      <c r="I59" s="5"/>
      <c r="M59" s="5">
        <f>scrimecost*Meta!O56</f>
        <v>140.58000000000001</v>
      </c>
      <c r="N59" s="5">
        <f>L59-Grade12!L59</f>
        <v>0</v>
      </c>
      <c r="O59" s="5">
        <f>Grade12!M59-M59</f>
        <v>1.0999999999999943</v>
      </c>
      <c r="Q59" s="22"/>
      <c r="R59" s="22"/>
      <c r="S59" s="22">
        <f t="shared" si="19"/>
        <v>0.67539999999999645</v>
      </c>
      <c r="T59" s="22">
        <f t="shared" si="20"/>
        <v>9.4357946515783303E-2</v>
      </c>
    </row>
    <row r="60" spans="1:20" x14ac:dyDescent="0.2">
      <c r="A60" s="5">
        <v>69</v>
      </c>
      <c r="H60" s="21"/>
      <c r="I60" s="5"/>
      <c r="M60" s="5">
        <f>scrimecost*Meta!O57</f>
        <v>140.58000000000001</v>
      </c>
      <c r="N60" s="5">
        <f>L60-Grade12!L60</f>
        <v>0</v>
      </c>
      <c r="O60" s="5">
        <f>Grade12!M60-M60</f>
        <v>1.0999999999999943</v>
      </c>
      <c r="Q60" s="22"/>
      <c r="R60" s="22"/>
      <c r="S60" s="22">
        <f t="shared" si="19"/>
        <v>0.67539999999999645</v>
      </c>
      <c r="T60" s="22">
        <f t="shared" si="20"/>
        <v>9.0715777968905245E-2</v>
      </c>
    </row>
    <row r="61" spans="1:20" x14ac:dyDescent="0.2">
      <c r="A61" s="5">
        <v>70</v>
      </c>
      <c r="H61" s="21"/>
      <c r="I61" s="5"/>
      <c r="M61" s="5">
        <f>scrimecost*Meta!O58</f>
        <v>140.58000000000001</v>
      </c>
      <c r="N61" s="5">
        <f>L61-Grade12!L61</f>
        <v>0</v>
      </c>
      <c r="O61" s="5">
        <f>Grade12!M61-M61</f>
        <v>1.0999999999999943</v>
      </c>
      <c r="Q61" s="22"/>
      <c r="R61" s="22"/>
      <c r="S61" s="22">
        <f t="shared" si="19"/>
        <v>0.67539999999999645</v>
      </c>
      <c r="T61" s="22">
        <f t="shared" si="20"/>
        <v>8.7214195267880129E-2</v>
      </c>
    </row>
    <row r="62" spans="1:20" x14ac:dyDescent="0.2">
      <c r="A62" s="5">
        <v>71</v>
      </c>
      <c r="H62" s="21"/>
      <c r="I62" s="5"/>
      <c r="M62" s="5">
        <f>scrimecost*Meta!O59</f>
        <v>140.58000000000001</v>
      </c>
      <c r="N62" s="5">
        <f>L62-Grade12!L62</f>
        <v>0</v>
      </c>
      <c r="O62" s="5">
        <f>Grade12!M62-M62</f>
        <v>1.0999999999999943</v>
      </c>
      <c r="Q62" s="22"/>
      <c r="R62" s="22"/>
      <c r="S62" s="22">
        <f t="shared" si="19"/>
        <v>0.67539999999999645</v>
      </c>
      <c r="T62" s="22">
        <f t="shared" si="20"/>
        <v>8.3847771870855278E-2</v>
      </c>
    </row>
    <row r="63" spans="1:20" x14ac:dyDescent="0.2">
      <c r="A63" s="5">
        <v>72</v>
      </c>
      <c r="H63" s="21"/>
      <c r="M63" s="5">
        <f>scrimecost*Meta!O60</f>
        <v>140.58000000000001</v>
      </c>
      <c r="N63" s="5">
        <f>L63-Grade12!L63</f>
        <v>0</v>
      </c>
      <c r="O63" s="5">
        <f>Grade12!M63-M63</f>
        <v>1.0999999999999943</v>
      </c>
      <c r="Q63" s="22"/>
      <c r="R63" s="22"/>
      <c r="S63" s="22">
        <f t="shared" si="19"/>
        <v>0.67539999999999645</v>
      </c>
      <c r="T63" s="22">
        <f t="shared" si="20"/>
        <v>8.0611290697722132E-2</v>
      </c>
    </row>
    <row r="64" spans="1:20" x14ac:dyDescent="0.2">
      <c r="A64" s="5">
        <v>73</v>
      </c>
      <c r="H64" s="21"/>
      <c r="M64" s="5">
        <f>scrimecost*Meta!O61</f>
        <v>140.58000000000001</v>
      </c>
      <c r="N64" s="5">
        <f>L64-Grade12!L64</f>
        <v>0</v>
      </c>
      <c r="O64" s="5">
        <f>Grade12!M64-M64</f>
        <v>1.0999999999999943</v>
      </c>
      <c r="Q64" s="22"/>
      <c r="R64" s="22"/>
      <c r="S64" s="22">
        <f t="shared" si="19"/>
        <v>0.67539999999999645</v>
      </c>
      <c r="T64" s="22">
        <f t="shared" si="20"/>
        <v>7.7499736045000045E-2</v>
      </c>
    </row>
    <row r="65" spans="1:20" x14ac:dyDescent="0.2">
      <c r="A65" s="5">
        <v>74</v>
      </c>
      <c r="H65" s="21"/>
      <c r="M65" s="5">
        <f>scrimecost*Meta!O62</f>
        <v>140.58000000000001</v>
      </c>
      <c r="N65" s="5">
        <f>L65-Grade12!L65</f>
        <v>0</v>
      </c>
      <c r="O65" s="5">
        <f>Grade12!M65-M65</f>
        <v>1.0999999999999943</v>
      </c>
      <c r="Q65" s="22"/>
      <c r="R65" s="22"/>
      <c r="S65" s="22">
        <f t="shared" si="19"/>
        <v>0.67539999999999645</v>
      </c>
      <c r="T65" s="22">
        <f t="shared" si="20"/>
        <v>7.4508285812801167E-2</v>
      </c>
    </row>
    <row r="66" spans="1:20" x14ac:dyDescent="0.2">
      <c r="A66" s="5">
        <v>75</v>
      </c>
      <c r="H66" s="21"/>
      <c r="M66" s="5">
        <f>scrimecost*Meta!O63</f>
        <v>140.58000000000001</v>
      </c>
      <c r="N66" s="5">
        <f>L66-Grade12!L66</f>
        <v>0</v>
      </c>
      <c r="O66" s="5">
        <f>Grade12!M66-M66</f>
        <v>1.0999999999999943</v>
      </c>
      <c r="Q66" s="22"/>
      <c r="R66" s="22"/>
      <c r="S66" s="22">
        <f t="shared" si="19"/>
        <v>0.67539999999999645</v>
      </c>
      <c r="T66" s="22">
        <f t="shared" si="20"/>
        <v>7.1632304031830629E-2</v>
      </c>
    </row>
    <row r="67" spans="1:20" x14ac:dyDescent="0.2">
      <c r="A67" s="5">
        <v>76</v>
      </c>
      <c r="H67" s="21"/>
      <c r="M67" s="5">
        <f>scrimecost*Meta!O64</f>
        <v>140.58000000000001</v>
      </c>
      <c r="N67" s="5">
        <f>L67-Grade12!L67</f>
        <v>0</v>
      </c>
      <c r="O67" s="5">
        <f>Grade12!M67-M67</f>
        <v>1.0999999999999943</v>
      </c>
      <c r="Q67" s="22"/>
      <c r="R67" s="22"/>
      <c r="S67" s="22">
        <f t="shared" si="19"/>
        <v>0.67539999999999645</v>
      </c>
      <c r="T67" s="22">
        <f t="shared" si="20"/>
        <v>6.8867333678840806E-2</v>
      </c>
    </row>
    <row r="68" spans="1:20" x14ac:dyDescent="0.2">
      <c r="A68" s="5">
        <v>77</v>
      </c>
      <c r="H68" s="21"/>
      <c r="M68" s="5">
        <f>scrimecost*Meta!O65</f>
        <v>140.58000000000001</v>
      </c>
      <c r="N68" s="5">
        <f>L68-Grade12!L68</f>
        <v>0</v>
      </c>
      <c r="O68" s="5">
        <f>Grade12!M68-M68</f>
        <v>1.0999999999999943</v>
      </c>
      <c r="Q68" s="22"/>
      <c r="R68" s="22"/>
      <c r="S68" s="22">
        <f t="shared" si="19"/>
        <v>0.67539999999999645</v>
      </c>
      <c r="T68" s="22">
        <f t="shared" si="20"/>
        <v>6.6209089769405219E-2</v>
      </c>
    </row>
    <row r="69" spans="1:20" x14ac:dyDescent="0.2">
      <c r="A69" s="5">
        <v>78</v>
      </c>
      <c r="H69" s="21"/>
      <c r="M69" s="5">
        <f>scrimecost*Meta!O66</f>
        <v>140.58000000000001</v>
      </c>
      <c r="N69" s="5">
        <f>L69-Grade12!L69</f>
        <v>0</v>
      </c>
      <c r="O69" s="5">
        <f>Grade12!M69-M69</f>
        <v>1.0999999999999943</v>
      </c>
      <c r="Q69" s="22"/>
      <c r="R69" s="22"/>
      <c r="S69" s="22">
        <f t="shared" si="19"/>
        <v>0.67539999999999645</v>
      </c>
      <c r="T69" s="22">
        <f t="shared" si="20"/>
        <v>6.3653452717307893E-2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6.9425715176762992E-11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67945</v>
      </c>
      <c r="D2" s="7">
        <f>Meta!C8</f>
        <v>30906</v>
      </c>
      <c r="E2" s="1">
        <f>Meta!D8</f>
        <v>5.8999999999999997E-2</v>
      </c>
      <c r="F2" s="1">
        <f>Meta!F8</f>
        <v>0.67400000000000004</v>
      </c>
      <c r="G2" s="1">
        <f>Meta!I8</f>
        <v>1.8381311833585117</v>
      </c>
      <c r="H2" s="1">
        <f>Meta!E8</f>
        <v>0.61399999999999999</v>
      </c>
      <c r="I2" s="13"/>
      <c r="J2" s="1">
        <f>Meta!X7</f>
        <v>0.66500000000000004</v>
      </c>
      <c r="K2" s="1">
        <f>Meta!D7</f>
        <v>6.0999999999999999E-2</v>
      </c>
      <c r="L2" s="29"/>
      <c r="N2" s="22">
        <f>Meta!T8</f>
        <v>73350</v>
      </c>
      <c r="O2" s="22">
        <f>Meta!U8</f>
        <v>33334</v>
      </c>
      <c r="P2" s="1">
        <f>Meta!V8</f>
        <v>6.0999999999999999E-2</v>
      </c>
      <c r="Q2" s="1">
        <f>Meta!X8</f>
        <v>0.66800000000000004</v>
      </c>
      <c r="R2" s="22">
        <f>Meta!W8</f>
        <v>2536</v>
      </c>
      <c r="T2" s="12">
        <f>IRR(S5:S69)+1</f>
        <v>1.0403454933623955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3475.3068238563628</v>
      </c>
      <c r="D10" s="5">
        <f t="shared" ref="D10:D36" si="0">IF(A10&lt;startage,1,0)*(C10*(1-initialunempprob))+IF(A10=startage,1,0)*(C10*(1-unempprob))+IF(A10&gt;startage,1,0)*(C10*(1-unempprob)+unempprob*300*52)</f>
        <v>3263.313107601125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249.64345273148606</v>
      </c>
      <c r="G10" s="5">
        <f t="shared" ref="G10:G56" si="3">D10-F10</f>
        <v>3013.6696548696391</v>
      </c>
      <c r="H10" s="22">
        <f>0.1*Grade13!H10</f>
        <v>1589.6858870324086</v>
      </c>
      <c r="I10" s="5">
        <f t="shared" ref="I10:I36" si="4">G10+IF(A10&lt;startage,1,0)*(H10*(1-initialunempprob))+IF(A10&gt;=startage,1,0)*(H10*(1-unempprob))</f>
        <v>4506.3847027930706</v>
      </c>
      <c r="J10" s="26">
        <f t="shared" ref="J10:J56" si="5">(F10-(IF(A10&gt;startage,1,0)*(unempprob*300*52)))/(IF(A10&lt;startage,1,0)*((C10+H10)*(1-initialunempprob))+IF(A10&gt;=startage,1,0)*((C10+H10)*(1-unempprob)))</f>
        <v>5.2489902197383469E-2</v>
      </c>
      <c r="L10" s="22">
        <f>0.1*Grade13!L10</f>
        <v>4935.6189138388145</v>
      </c>
      <c r="M10" s="5">
        <f>scrimecost*Meta!O7</f>
        <v>8934.3279999999995</v>
      </c>
      <c r="N10" s="5">
        <f>L10-Grade13!L10</f>
        <v>-44420.570224549323</v>
      </c>
      <c r="O10" s="5"/>
      <c r="P10" s="22"/>
      <c r="Q10" s="22">
        <f>0.05*feel*Grade13!G10</f>
        <v>346.89779291571011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-53046.468017465035</v>
      </c>
      <c r="T10" s="22">
        <f t="shared" ref="T10:T41" si="7">S10/sreturn^(A10-startage+1)</f>
        <v>-53046.468017465035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36964.173512281857</v>
      </c>
      <c r="D11" s="5">
        <f t="shared" si="0"/>
        <v>34783.287275057228</v>
      </c>
      <c r="E11" s="5">
        <f t="shared" si="1"/>
        <v>25283.287275057228</v>
      </c>
      <c r="F11" s="5">
        <f t="shared" si="2"/>
        <v>8556.7432953061852</v>
      </c>
      <c r="G11" s="5">
        <f t="shared" si="3"/>
        <v>26226.543979751041</v>
      </c>
      <c r="H11" s="22">
        <f t="shared" ref="H11:H36" si="10">benefits*B11/expnorm</f>
        <v>16813.816271551739</v>
      </c>
      <c r="I11" s="5">
        <f t="shared" si="4"/>
        <v>42048.345091281226</v>
      </c>
      <c r="J11" s="26">
        <f t="shared" si="5"/>
        <v>0.16908859500330603</v>
      </c>
      <c r="L11" s="22">
        <f t="shared" ref="L11:L36" si="11">(sincome+sbenefits)*(1-sunemp)*B11/expnorm</f>
        <v>54498.980762061037</v>
      </c>
      <c r="M11" s="5">
        <f>scrimecost*Meta!O8</f>
        <v>8556.4639999999999</v>
      </c>
      <c r="N11" s="5">
        <f>L11-Grade13!L11</f>
        <v>3908.8868952132034</v>
      </c>
      <c r="O11" s="5">
        <f>Grade13!M11-M11</f>
        <v>67.479999999999563</v>
      </c>
      <c r="P11" s="22">
        <f t="shared" ref="P11:P56" si="12">(spart-initialspart)*(L11*J11+nptrans)</f>
        <v>47.307468258507356</v>
      </c>
      <c r="Q11" s="22"/>
      <c r="R11" s="22"/>
      <c r="S11" s="22">
        <f t="shared" si="6"/>
        <v>1673.7172833562092</v>
      </c>
      <c r="T11" s="22">
        <f t="shared" si="7"/>
        <v>1608.8090870146964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37888.277850088904</v>
      </c>
      <c r="D12" s="5">
        <f t="shared" si="0"/>
        <v>36573.26945693366</v>
      </c>
      <c r="E12" s="5">
        <f t="shared" si="1"/>
        <v>27073.26945693366</v>
      </c>
      <c r="F12" s="5">
        <f t="shared" si="2"/>
        <v>9141.1724776888404</v>
      </c>
      <c r="G12" s="5">
        <f t="shared" si="3"/>
        <v>27432.09697924482</v>
      </c>
      <c r="H12" s="22">
        <f t="shared" si="10"/>
        <v>17234.161678340533</v>
      </c>
      <c r="I12" s="5">
        <f t="shared" si="4"/>
        <v>43649.443118563264</v>
      </c>
      <c r="J12" s="26">
        <f t="shared" si="5"/>
        <v>0.15848733966478509</v>
      </c>
      <c r="L12" s="22">
        <f t="shared" si="11"/>
        <v>55861.455281112554</v>
      </c>
      <c r="M12" s="5">
        <f>scrimecost*Meta!O9</f>
        <v>7770.3040000000001</v>
      </c>
      <c r="N12" s="5">
        <f>L12-Grade13!L12</f>
        <v>4006.6090675935193</v>
      </c>
      <c r="O12" s="5">
        <f>Grade13!M12-M12</f>
        <v>61.279999999999745</v>
      </c>
      <c r="P12" s="22">
        <f t="shared" si="12"/>
        <v>46.222000311920709</v>
      </c>
      <c r="Q12" s="22"/>
      <c r="R12" s="22"/>
      <c r="S12" s="22">
        <f t="shared" si="6"/>
        <v>1709.3249504831363</v>
      </c>
      <c r="T12" s="22">
        <f t="shared" si="7"/>
        <v>1579.3175138989145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38835.484796341123</v>
      </c>
      <c r="D13" s="5">
        <f t="shared" si="0"/>
        <v>37464.591193357002</v>
      </c>
      <c r="E13" s="5">
        <f t="shared" si="1"/>
        <v>27964.591193357002</v>
      </c>
      <c r="F13" s="5">
        <f t="shared" si="2"/>
        <v>9432.1890246310613</v>
      </c>
      <c r="G13" s="5">
        <f t="shared" si="3"/>
        <v>28032.402168725941</v>
      </c>
      <c r="H13" s="22">
        <f t="shared" si="10"/>
        <v>17665.015720299049</v>
      </c>
      <c r="I13" s="5">
        <f t="shared" si="4"/>
        <v>44655.181961527342</v>
      </c>
      <c r="J13" s="26">
        <f t="shared" si="5"/>
        <v>0.1600954289242289</v>
      </c>
      <c r="L13" s="22">
        <f t="shared" si="11"/>
        <v>57257.991663140368</v>
      </c>
      <c r="M13" s="5">
        <f>scrimecost*Meta!O10</f>
        <v>7121.0879999999997</v>
      </c>
      <c r="N13" s="5">
        <f>L13-Grade13!L13</f>
        <v>4106.7742942833647</v>
      </c>
      <c r="O13" s="5">
        <f>Grade13!M13-M13</f>
        <v>56.159999999999854</v>
      </c>
      <c r="P13" s="22">
        <f t="shared" si="12"/>
        <v>47.16222820395118</v>
      </c>
      <c r="Q13" s="22"/>
      <c r="R13" s="22"/>
      <c r="S13" s="22">
        <f t="shared" si="6"/>
        <v>1747.8415384661366</v>
      </c>
      <c r="T13" s="22">
        <f t="shared" si="7"/>
        <v>1552.2772257495712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39806.371916249649</v>
      </c>
      <c r="D14" s="5">
        <f t="shared" si="0"/>
        <v>38378.195973190923</v>
      </c>
      <c r="E14" s="5">
        <f t="shared" si="1"/>
        <v>28878.195973190923</v>
      </c>
      <c r="F14" s="5">
        <f t="shared" si="2"/>
        <v>9730.4809852468352</v>
      </c>
      <c r="G14" s="5">
        <f t="shared" si="3"/>
        <v>28647.714987944088</v>
      </c>
      <c r="H14" s="22">
        <f t="shared" si="10"/>
        <v>18106.641113306523</v>
      </c>
      <c r="I14" s="5">
        <f t="shared" si="4"/>
        <v>45686.064275565528</v>
      </c>
      <c r="J14" s="26">
        <f t="shared" si="5"/>
        <v>0.16166429649441788</v>
      </c>
      <c r="L14" s="22">
        <f t="shared" si="11"/>
        <v>58689.441454718879</v>
      </c>
      <c r="M14" s="5">
        <f>scrimecost*Meta!O11</f>
        <v>6654.4639999999999</v>
      </c>
      <c r="N14" s="5">
        <f>L14-Grade13!L14</f>
        <v>4209.4436516404603</v>
      </c>
      <c r="O14" s="5">
        <f>Grade13!M14-M14</f>
        <v>52.480000000000473</v>
      </c>
      <c r="P14" s="22">
        <f t="shared" si="12"/>
        <v>48.1259617932824</v>
      </c>
      <c r="Q14" s="22"/>
      <c r="R14" s="22"/>
      <c r="S14" s="22">
        <f t="shared" si="6"/>
        <v>1788.2837931487138</v>
      </c>
      <c r="T14" s="22">
        <f t="shared" si="7"/>
        <v>1526.6028886483525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40801.53121415589</v>
      </c>
      <c r="D15" s="5">
        <f t="shared" si="0"/>
        <v>39314.640872520693</v>
      </c>
      <c r="E15" s="5">
        <f t="shared" si="1"/>
        <v>29814.640872520693</v>
      </c>
      <c r="F15" s="5">
        <f t="shared" si="2"/>
        <v>10036.230244878006</v>
      </c>
      <c r="G15" s="5">
        <f t="shared" si="3"/>
        <v>29278.410627642686</v>
      </c>
      <c r="H15" s="22">
        <f t="shared" si="10"/>
        <v>18559.307141139183</v>
      </c>
      <c r="I15" s="5">
        <f t="shared" si="4"/>
        <v>46742.718647454662</v>
      </c>
      <c r="J15" s="26">
        <f t="shared" si="5"/>
        <v>0.16319489900191941</v>
      </c>
      <c r="L15" s="22">
        <f t="shared" si="11"/>
        <v>60156.677491086841</v>
      </c>
      <c r="M15" s="5">
        <f>scrimecost*Meta!O12</f>
        <v>6357.7520000000004</v>
      </c>
      <c r="N15" s="5">
        <f>L15-Grade13!L15</f>
        <v>4314.6797429314611</v>
      </c>
      <c r="O15" s="5">
        <f>Grade13!M15-M15</f>
        <v>50.140000000000327</v>
      </c>
      <c r="P15" s="22">
        <f t="shared" si="12"/>
        <v>49.113788722346911</v>
      </c>
      <c r="Q15" s="22"/>
      <c r="R15" s="22"/>
      <c r="S15" s="22">
        <f t="shared" si="6"/>
        <v>1830.6163521983458</v>
      </c>
      <c r="T15" s="22">
        <f t="shared" si="7"/>
        <v>1502.1364562561089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41821.569494509778</v>
      </c>
      <c r="D16" s="5">
        <f t="shared" si="0"/>
        <v>40274.496894333708</v>
      </c>
      <c r="E16" s="5">
        <f t="shared" si="1"/>
        <v>30774.496894333708</v>
      </c>
      <c r="F16" s="5">
        <f t="shared" si="2"/>
        <v>10349.623235999956</v>
      </c>
      <c r="G16" s="5">
        <f t="shared" si="3"/>
        <v>29924.873658333752</v>
      </c>
      <c r="H16" s="22">
        <f t="shared" si="10"/>
        <v>19023.289819667662</v>
      </c>
      <c r="I16" s="5">
        <f t="shared" si="4"/>
        <v>47825.789378641028</v>
      </c>
      <c r="J16" s="26">
        <f t="shared" si="5"/>
        <v>0.16468816974094527</v>
      </c>
      <c r="L16" s="22">
        <f t="shared" si="11"/>
        <v>61660.594428364013</v>
      </c>
      <c r="M16" s="5">
        <f>scrimecost*Meta!O13</f>
        <v>5338.28</v>
      </c>
      <c r="N16" s="5">
        <f>L16-Grade13!L16</f>
        <v>4422.5467365047516</v>
      </c>
      <c r="O16" s="5">
        <f>Grade13!M16-M16</f>
        <v>42.100000000000364</v>
      </c>
      <c r="P16" s="22">
        <f t="shared" si="12"/>
        <v>50.126311324638031</v>
      </c>
      <c r="Q16" s="22"/>
      <c r="R16" s="22"/>
      <c r="S16" s="22">
        <f t="shared" si="6"/>
        <v>1870.5433442242249</v>
      </c>
      <c r="T16" s="22">
        <f t="shared" si="7"/>
        <v>1475.374370686397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42867.108731872519</v>
      </c>
      <c r="D17" s="5">
        <f t="shared" si="0"/>
        <v>41258.349316692045</v>
      </c>
      <c r="E17" s="5">
        <f t="shared" si="1"/>
        <v>31758.349316692045</v>
      </c>
      <c r="F17" s="5">
        <f t="shared" si="2"/>
        <v>10670.851051899954</v>
      </c>
      <c r="G17" s="5">
        <f t="shared" si="3"/>
        <v>30587.498264792092</v>
      </c>
      <c r="H17" s="22">
        <f t="shared" si="10"/>
        <v>19498.87206515935</v>
      </c>
      <c r="I17" s="5">
        <f t="shared" si="4"/>
        <v>48935.936878107037</v>
      </c>
      <c r="J17" s="26">
        <f t="shared" si="5"/>
        <v>0.16614501924243394</v>
      </c>
      <c r="L17" s="22">
        <f t="shared" si="11"/>
        <v>63202.109289073109</v>
      </c>
      <c r="M17" s="5">
        <f>scrimecost*Meta!O14</f>
        <v>5338.28</v>
      </c>
      <c r="N17" s="5">
        <f>L17-Grade13!L17</f>
        <v>4533.1104049173664</v>
      </c>
      <c r="O17" s="5">
        <f>Grade13!M17-M17</f>
        <v>42.100000000000364</v>
      </c>
      <c r="P17" s="22">
        <f t="shared" si="12"/>
        <v>51.164146991986435</v>
      </c>
      <c r="Q17" s="22"/>
      <c r="R17" s="22"/>
      <c r="S17" s="22">
        <f t="shared" si="6"/>
        <v>1916.5284850507476</v>
      </c>
      <c r="T17" s="22">
        <f t="shared" si="7"/>
        <v>1453.021856491607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43938.786450169333</v>
      </c>
      <c r="D18" s="5">
        <f t="shared" si="0"/>
        <v>42266.798049609344</v>
      </c>
      <c r="E18" s="5">
        <f t="shared" si="1"/>
        <v>32766.798049609344</v>
      </c>
      <c r="F18" s="5">
        <f t="shared" si="2"/>
        <v>11000.109563197451</v>
      </c>
      <c r="G18" s="5">
        <f t="shared" si="3"/>
        <v>31266.688486411891</v>
      </c>
      <c r="H18" s="22">
        <f t="shared" si="10"/>
        <v>19986.343866788335</v>
      </c>
      <c r="I18" s="5">
        <f t="shared" si="4"/>
        <v>50073.83806505971</v>
      </c>
      <c r="J18" s="26">
        <f t="shared" si="5"/>
        <v>0.16756633582925209</v>
      </c>
      <c r="L18" s="22">
        <f t="shared" si="11"/>
        <v>64782.162021299933</v>
      </c>
      <c r="M18" s="5">
        <f>scrimecost*Meta!O15</f>
        <v>5338.28</v>
      </c>
      <c r="N18" s="5">
        <f>L18-Grade13!L18</f>
        <v>4646.4381650403011</v>
      </c>
      <c r="O18" s="5">
        <f>Grade13!M18-M18</f>
        <v>42.100000000000364</v>
      </c>
      <c r="P18" s="22">
        <f t="shared" si="12"/>
        <v>52.227928551018536</v>
      </c>
      <c r="Q18" s="22"/>
      <c r="R18" s="22"/>
      <c r="S18" s="22">
        <f t="shared" si="6"/>
        <v>1963.6632543979354</v>
      </c>
      <c r="T18" s="22">
        <f t="shared" si="7"/>
        <v>1431.0219380576532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45037.256111423565</v>
      </c>
      <c r="D19" s="5">
        <f t="shared" si="0"/>
        <v>43300.458000849576</v>
      </c>
      <c r="E19" s="5">
        <f t="shared" si="1"/>
        <v>33800.458000849576</v>
      </c>
      <c r="F19" s="5">
        <f t="shared" si="2"/>
        <v>11337.599537277387</v>
      </c>
      <c r="G19" s="5">
        <f t="shared" si="3"/>
        <v>31962.858463572189</v>
      </c>
      <c r="H19" s="22">
        <f t="shared" si="10"/>
        <v>20486.002463458044</v>
      </c>
      <c r="I19" s="5">
        <f t="shared" si="4"/>
        <v>51240.186781686207</v>
      </c>
      <c r="J19" s="26">
        <f t="shared" si="5"/>
        <v>0.1689529861578552</v>
      </c>
      <c r="L19" s="22">
        <f t="shared" si="11"/>
        <v>66401.71607183243</v>
      </c>
      <c r="M19" s="5">
        <f>scrimecost*Meta!O16</f>
        <v>5338.28</v>
      </c>
      <c r="N19" s="5">
        <f>L19-Grade13!L19</f>
        <v>4762.5991191663197</v>
      </c>
      <c r="O19" s="5">
        <f>Grade13!M19-M19</f>
        <v>42.100000000000364</v>
      </c>
      <c r="P19" s="22">
        <f t="shared" si="12"/>
        <v>53.318304649026452</v>
      </c>
      <c r="Q19" s="22"/>
      <c r="R19" s="22"/>
      <c r="S19" s="22">
        <f t="shared" si="6"/>
        <v>2011.9763929788066</v>
      </c>
      <c r="T19" s="22">
        <f t="shared" si="7"/>
        <v>1409.3685268600482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46163.187514209145</v>
      </c>
      <c r="D20" s="5">
        <f t="shared" si="0"/>
        <v>44359.959450870811</v>
      </c>
      <c r="E20" s="5">
        <f t="shared" si="1"/>
        <v>34859.959450870811</v>
      </c>
      <c r="F20" s="5">
        <f t="shared" si="2"/>
        <v>11719.5227057964</v>
      </c>
      <c r="G20" s="5">
        <f t="shared" si="3"/>
        <v>32640.43674507441</v>
      </c>
      <c r="H20" s="22">
        <f t="shared" si="10"/>
        <v>20998.15252504449</v>
      </c>
      <c r="I20" s="5">
        <f t="shared" si="4"/>
        <v>52399.698271141278</v>
      </c>
      <c r="J20" s="26">
        <f t="shared" si="5"/>
        <v>0.1708753824653973</v>
      </c>
      <c r="L20" s="22">
        <f t="shared" si="11"/>
        <v>68061.758973628224</v>
      </c>
      <c r="M20" s="5">
        <f>scrimecost*Meta!O17</f>
        <v>5338.28</v>
      </c>
      <c r="N20" s="5">
        <f>L20-Grade13!L20</f>
        <v>4881.6640971454617</v>
      </c>
      <c r="O20" s="5">
        <f>Grade13!M20-M20</f>
        <v>42.100000000000364</v>
      </c>
      <c r="P20" s="22">
        <f t="shared" si="12"/>
        <v>54.552237287659274</v>
      </c>
      <c r="Q20" s="22"/>
      <c r="R20" s="22"/>
      <c r="S20" s="22">
        <f t="shared" si="6"/>
        <v>2061.5687664670286</v>
      </c>
      <c r="T20" s="22">
        <f t="shared" si="7"/>
        <v>1388.1037382764084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47317.267202064373</v>
      </c>
      <c r="D21" s="5">
        <f t="shared" si="0"/>
        <v>45445.948437142579</v>
      </c>
      <c r="E21" s="5">
        <f t="shared" si="1"/>
        <v>35945.948437142579</v>
      </c>
      <c r="F21" s="5">
        <f t="shared" si="2"/>
        <v>12182.69700844131</v>
      </c>
      <c r="G21" s="5">
        <f t="shared" si="3"/>
        <v>33263.251428701267</v>
      </c>
      <c r="H21" s="22">
        <f t="shared" si="10"/>
        <v>21523.106338170601</v>
      </c>
      <c r="I21" s="5">
        <f t="shared" si="4"/>
        <v>53516.494492919803</v>
      </c>
      <c r="J21" s="26">
        <f t="shared" si="5"/>
        <v>0.17385778195946539</v>
      </c>
      <c r="L21" s="22">
        <f t="shared" si="11"/>
        <v>69763.302947968928</v>
      </c>
      <c r="M21" s="5">
        <f>scrimecost*Meta!O18</f>
        <v>4303.5920000000006</v>
      </c>
      <c r="N21" s="5">
        <f>L21-Grade13!L21</f>
        <v>5003.7056995741004</v>
      </c>
      <c r="O21" s="5">
        <f>Grade13!M21-M21</f>
        <v>33.9399999999996</v>
      </c>
      <c r="P21" s="22">
        <f t="shared" si="12"/>
        <v>56.048679338100385</v>
      </c>
      <c r="Q21" s="22"/>
      <c r="R21" s="22"/>
      <c r="S21" s="22">
        <f t="shared" si="6"/>
        <v>2107.5329492053097</v>
      </c>
      <c r="T21" s="22">
        <f t="shared" si="7"/>
        <v>1364.0204479520658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48500.198882115983</v>
      </c>
      <c r="D22" s="5">
        <f t="shared" si="0"/>
        <v>46559.087148071143</v>
      </c>
      <c r="E22" s="5">
        <f t="shared" si="1"/>
        <v>37059.087148071143</v>
      </c>
      <c r="F22" s="5">
        <f t="shared" si="2"/>
        <v>12657.450668652342</v>
      </c>
      <c r="G22" s="5">
        <f t="shared" si="3"/>
        <v>33901.636479418798</v>
      </c>
      <c r="H22" s="22">
        <f t="shared" si="10"/>
        <v>22061.183996624866</v>
      </c>
      <c r="I22" s="5">
        <f t="shared" si="4"/>
        <v>54661.210620242797</v>
      </c>
      <c r="J22" s="26">
        <f t="shared" si="5"/>
        <v>0.17676744000245861</v>
      </c>
      <c r="L22" s="22">
        <f t="shared" si="11"/>
        <v>71507.385521668155</v>
      </c>
      <c r="M22" s="5">
        <f>scrimecost*Meta!O19</f>
        <v>4303.5920000000006</v>
      </c>
      <c r="N22" s="5">
        <f>L22-Grade13!L22</f>
        <v>5128.7983420634555</v>
      </c>
      <c r="O22" s="5">
        <f>Grade13!M22-M22</f>
        <v>33.9399999999996</v>
      </c>
      <c r="P22" s="22">
        <f t="shared" si="12"/>
        <v>57.582532439802506</v>
      </c>
      <c r="Q22" s="22"/>
      <c r="R22" s="22"/>
      <c r="S22" s="22">
        <f t="shared" si="6"/>
        <v>2159.7817325120491</v>
      </c>
      <c r="T22" s="22">
        <f t="shared" si="7"/>
        <v>1343.6271818042105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49712.703854168874</v>
      </c>
      <c r="D23" s="5">
        <f t="shared" si="0"/>
        <v>47700.054326772915</v>
      </c>
      <c r="E23" s="5">
        <f t="shared" si="1"/>
        <v>38200.054326772915</v>
      </c>
      <c r="F23" s="5">
        <f t="shared" si="2"/>
        <v>13144.073170368649</v>
      </c>
      <c r="G23" s="5">
        <f t="shared" si="3"/>
        <v>34555.981156404268</v>
      </c>
      <c r="H23" s="22">
        <f t="shared" si="10"/>
        <v>22612.713596540485</v>
      </c>
      <c r="I23" s="5">
        <f t="shared" si="4"/>
        <v>55834.544650748867</v>
      </c>
      <c r="J23" s="26">
        <f t="shared" si="5"/>
        <v>0.17960613077611057</v>
      </c>
      <c r="L23" s="22">
        <f t="shared" si="11"/>
        <v>73295.070159709852</v>
      </c>
      <c r="M23" s="5">
        <f>scrimecost*Meta!O20</f>
        <v>4303.5920000000006</v>
      </c>
      <c r="N23" s="5">
        <f>L23-Grade13!L23</f>
        <v>5257.0183006150328</v>
      </c>
      <c r="O23" s="5">
        <f>Grade13!M23-M23</f>
        <v>33.9399999999996</v>
      </c>
      <c r="P23" s="22">
        <f t="shared" si="12"/>
        <v>59.154731869047197</v>
      </c>
      <c r="Q23" s="22"/>
      <c r="R23" s="22"/>
      <c r="S23" s="22">
        <f t="shared" si="6"/>
        <v>2213.3367354014517</v>
      </c>
      <c r="T23" s="22">
        <f t="shared" si="7"/>
        <v>1323.54532849827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50955.521450523098</v>
      </c>
      <c r="D24" s="5">
        <f t="shared" si="0"/>
        <v>48869.545684942241</v>
      </c>
      <c r="E24" s="5">
        <f t="shared" si="1"/>
        <v>39369.545684942241</v>
      </c>
      <c r="F24" s="5">
        <f t="shared" si="2"/>
        <v>13642.861234627866</v>
      </c>
      <c r="G24" s="5">
        <f t="shared" si="3"/>
        <v>35226.684450314373</v>
      </c>
      <c r="H24" s="22">
        <f t="shared" si="10"/>
        <v>23178.031436453999</v>
      </c>
      <c r="I24" s="5">
        <f t="shared" si="4"/>
        <v>57037.212032017589</v>
      </c>
      <c r="J24" s="26">
        <f t="shared" si="5"/>
        <v>0.18237558518942953</v>
      </c>
      <c r="L24" s="22">
        <f t="shared" si="11"/>
        <v>75127.446913702588</v>
      </c>
      <c r="M24" s="5">
        <f>scrimecost*Meta!O21</f>
        <v>4303.5920000000006</v>
      </c>
      <c r="N24" s="5">
        <f>L24-Grade13!L24</f>
        <v>5388.4437581304082</v>
      </c>
      <c r="O24" s="5">
        <f>Grade13!M24-M24</f>
        <v>33.9399999999996</v>
      </c>
      <c r="P24" s="22">
        <f t="shared" si="12"/>
        <v>60.766236284022995</v>
      </c>
      <c r="Q24" s="22"/>
      <c r="R24" s="22"/>
      <c r="S24" s="22">
        <f t="shared" si="6"/>
        <v>2268.2306133630932</v>
      </c>
      <c r="T24" s="22">
        <f t="shared" si="7"/>
        <v>1303.7698833290108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52229.409486786171</v>
      </c>
      <c r="D25" s="5">
        <f t="shared" si="0"/>
        <v>50068.274327065788</v>
      </c>
      <c r="E25" s="5">
        <f t="shared" si="1"/>
        <v>40568.274327065788</v>
      </c>
      <c r="F25" s="5">
        <f t="shared" si="2"/>
        <v>14154.11900049356</v>
      </c>
      <c r="G25" s="5">
        <f t="shared" si="3"/>
        <v>35914.155326572232</v>
      </c>
      <c r="H25" s="22">
        <f t="shared" si="10"/>
        <v>23757.482222365346</v>
      </c>
      <c r="I25" s="5">
        <f t="shared" si="4"/>
        <v>58269.946097818029</v>
      </c>
      <c r="J25" s="26">
        <f t="shared" si="5"/>
        <v>0.18507749193413092</v>
      </c>
      <c r="L25" s="22">
        <f t="shared" si="11"/>
        <v>77005.633086545145</v>
      </c>
      <c r="M25" s="5">
        <f>scrimecost*Meta!O22</f>
        <v>4303.5920000000006</v>
      </c>
      <c r="N25" s="5">
        <f>L25-Grade13!L25</f>
        <v>5523.1548520836513</v>
      </c>
      <c r="O25" s="5">
        <f>Grade13!M25-M25</f>
        <v>33.9399999999996</v>
      </c>
      <c r="P25" s="22">
        <f t="shared" si="12"/>
        <v>62.41802830937317</v>
      </c>
      <c r="Q25" s="22"/>
      <c r="R25" s="22"/>
      <c r="S25" s="22">
        <f t="shared" si="6"/>
        <v>2324.4968382737688</v>
      </c>
      <c r="T25" s="22">
        <f t="shared" si="7"/>
        <v>1284.2959313610095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53535.144723955833</v>
      </c>
      <c r="D26" s="5">
        <f t="shared" si="0"/>
        <v>51296.971185242444</v>
      </c>
      <c r="E26" s="5">
        <f t="shared" si="1"/>
        <v>41796.971185242444</v>
      </c>
      <c r="F26" s="5">
        <f t="shared" si="2"/>
        <v>14678.158210505904</v>
      </c>
      <c r="G26" s="5">
        <f t="shared" si="3"/>
        <v>36618.812974736538</v>
      </c>
      <c r="H26" s="22">
        <f t="shared" si="10"/>
        <v>24351.419277924484</v>
      </c>
      <c r="I26" s="5">
        <f t="shared" si="4"/>
        <v>59533.498515263476</v>
      </c>
      <c r="J26" s="26">
        <f t="shared" si="5"/>
        <v>0.18771349851432745</v>
      </c>
      <c r="L26" s="22">
        <f t="shared" si="11"/>
        <v>78930.773913708792</v>
      </c>
      <c r="M26" s="5">
        <f>scrimecost*Meta!O23</f>
        <v>3339.9119999999998</v>
      </c>
      <c r="N26" s="5">
        <f>L26-Grade13!L26</f>
        <v>5661.2337233857688</v>
      </c>
      <c r="O26" s="5">
        <f>Grade13!M26-M26</f>
        <v>26.340000000000146</v>
      </c>
      <c r="P26" s="22">
        <f t="shared" si="12"/>
        <v>64.111115135357124</v>
      </c>
      <c r="Q26" s="22"/>
      <c r="R26" s="22"/>
      <c r="S26" s="22">
        <f t="shared" si="6"/>
        <v>2377.5033188072293</v>
      </c>
      <c r="T26" s="22">
        <f t="shared" si="7"/>
        <v>1262.640421705144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54873.52334205473</v>
      </c>
      <c r="D27" s="5">
        <f t="shared" si="0"/>
        <v>52556.385464873507</v>
      </c>
      <c r="E27" s="5">
        <f t="shared" si="1"/>
        <v>43056.385464873507</v>
      </c>
      <c r="F27" s="5">
        <f t="shared" si="2"/>
        <v>15215.298400768552</v>
      </c>
      <c r="G27" s="5">
        <f t="shared" si="3"/>
        <v>37341.087064104955</v>
      </c>
      <c r="H27" s="22">
        <f t="shared" si="10"/>
        <v>24960.204759872595</v>
      </c>
      <c r="I27" s="5">
        <f t="shared" si="4"/>
        <v>60828.639743145068</v>
      </c>
      <c r="J27" s="26">
        <f t="shared" si="5"/>
        <v>0.19028521225110456</v>
      </c>
      <c r="L27" s="22">
        <f t="shared" si="11"/>
        <v>80904.043261551502</v>
      </c>
      <c r="M27" s="5">
        <f>scrimecost*Meta!O24</f>
        <v>3339.9119999999998</v>
      </c>
      <c r="N27" s="5">
        <f>L27-Grade13!L27</f>
        <v>5802.7645664704178</v>
      </c>
      <c r="O27" s="5">
        <f>Grade13!M27-M27</f>
        <v>26.340000000000146</v>
      </c>
      <c r="P27" s="22">
        <f t="shared" si="12"/>
        <v>65.846529131990678</v>
      </c>
      <c r="Q27" s="22"/>
      <c r="R27" s="22"/>
      <c r="S27" s="22">
        <f t="shared" si="6"/>
        <v>2436.6180213540174</v>
      </c>
      <c r="T27" s="22">
        <f t="shared" si="7"/>
        <v>1243.8511684026919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56245.361425606083</v>
      </c>
      <c r="D28" s="5">
        <f t="shared" si="0"/>
        <v>53847.285101495327</v>
      </c>
      <c r="E28" s="5">
        <f t="shared" si="1"/>
        <v>44347.285101495327</v>
      </c>
      <c r="F28" s="5">
        <f t="shared" si="2"/>
        <v>15765.867095787757</v>
      </c>
      <c r="G28" s="5">
        <f t="shared" si="3"/>
        <v>38081.418005707572</v>
      </c>
      <c r="H28" s="22">
        <f t="shared" si="10"/>
        <v>25584.209878869406</v>
      </c>
      <c r="I28" s="5">
        <f t="shared" si="4"/>
        <v>62156.159501723683</v>
      </c>
      <c r="J28" s="26">
        <f t="shared" si="5"/>
        <v>0.19279420126259433</v>
      </c>
      <c r="L28" s="22">
        <f t="shared" si="11"/>
        <v>82926.644343090287</v>
      </c>
      <c r="M28" s="5">
        <f>scrimecost*Meta!O25</f>
        <v>3339.9119999999998</v>
      </c>
      <c r="N28" s="5">
        <f>L28-Grade13!L28</f>
        <v>5947.8336806321604</v>
      </c>
      <c r="O28" s="5">
        <f>Grade13!M28-M28</f>
        <v>26.340000000000146</v>
      </c>
      <c r="P28" s="22">
        <f t="shared" si="12"/>
        <v>67.625328478540041</v>
      </c>
      <c r="Q28" s="22"/>
      <c r="R28" s="22"/>
      <c r="S28" s="22">
        <f t="shared" si="6"/>
        <v>2497.2105914644653</v>
      </c>
      <c r="T28" s="22">
        <f t="shared" si="7"/>
        <v>1225.3454558119297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57651.495461246239</v>
      </c>
      <c r="D29" s="5">
        <f t="shared" si="0"/>
        <v>55170.457229032712</v>
      </c>
      <c r="E29" s="5">
        <f t="shared" si="1"/>
        <v>45670.457229032712</v>
      </c>
      <c r="F29" s="5">
        <f t="shared" si="2"/>
        <v>16330.200008182452</v>
      </c>
      <c r="G29" s="5">
        <f t="shared" si="3"/>
        <v>38840.257220850261</v>
      </c>
      <c r="H29" s="22">
        <f t="shared" si="10"/>
        <v>26223.815125841142</v>
      </c>
      <c r="I29" s="5">
        <f t="shared" si="4"/>
        <v>63516.867254266777</v>
      </c>
      <c r="J29" s="26">
        <f t="shared" si="5"/>
        <v>0.19524199542014539</v>
      </c>
      <c r="L29" s="22">
        <f t="shared" si="11"/>
        <v>84999.810451667552</v>
      </c>
      <c r="M29" s="5">
        <f>scrimecost*Meta!O26</f>
        <v>3339.9119999999998</v>
      </c>
      <c r="N29" s="5">
        <f>L29-Grade13!L29</f>
        <v>6096.5295226479793</v>
      </c>
      <c r="O29" s="5">
        <f>Grade13!M29-M29</f>
        <v>26.340000000000146</v>
      </c>
      <c r="P29" s="22">
        <f t="shared" si="12"/>
        <v>69.448597808753163</v>
      </c>
      <c r="Q29" s="22"/>
      <c r="R29" s="22"/>
      <c r="S29" s="22">
        <f t="shared" si="6"/>
        <v>2559.3179758276883</v>
      </c>
      <c r="T29" s="22">
        <f t="shared" si="7"/>
        <v>1207.1188537099056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59092.782847777395</v>
      </c>
      <c r="D30" s="5">
        <f t="shared" si="0"/>
        <v>56526.708659758537</v>
      </c>
      <c r="E30" s="5">
        <f t="shared" si="1"/>
        <v>47026.708659758537</v>
      </c>
      <c r="F30" s="5">
        <f t="shared" si="2"/>
        <v>16908.641243387014</v>
      </c>
      <c r="G30" s="5">
        <f t="shared" si="3"/>
        <v>39618.067416371523</v>
      </c>
      <c r="H30" s="22">
        <f t="shared" si="10"/>
        <v>26879.410503987168</v>
      </c>
      <c r="I30" s="5">
        <f t="shared" si="4"/>
        <v>64911.592700623449</v>
      </c>
      <c r="J30" s="26">
        <f t="shared" si="5"/>
        <v>0.19763008728117082</v>
      </c>
      <c r="L30" s="22">
        <f t="shared" si="11"/>
        <v>87124.805712959234</v>
      </c>
      <c r="M30" s="5">
        <f>scrimecost*Meta!O27</f>
        <v>3339.9119999999998</v>
      </c>
      <c r="N30" s="5">
        <f>L30-Grade13!L30</f>
        <v>6248.9427607141843</v>
      </c>
      <c r="O30" s="5">
        <f>Grade13!M30-M30</f>
        <v>26.340000000000146</v>
      </c>
      <c r="P30" s="22">
        <f t="shared" si="12"/>
        <v>71.317448872221618</v>
      </c>
      <c r="Q30" s="22"/>
      <c r="R30" s="22"/>
      <c r="S30" s="22">
        <f t="shared" si="6"/>
        <v>2622.9780447999883</v>
      </c>
      <c r="T30" s="22">
        <f t="shared" si="7"/>
        <v>1189.1670068344836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60570.102418971823</v>
      </c>
      <c r="D31" s="5">
        <f t="shared" si="0"/>
        <v>57916.866376252488</v>
      </c>
      <c r="E31" s="5">
        <f t="shared" si="1"/>
        <v>48416.866376252488</v>
      </c>
      <c r="F31" s="5">
        <f t="shared" si="2"/>
        <v>17501.543509471689</v>
      </c>
      <c r="G31" s="5">
        <f t="shared" si="3"/>
        <v>40415.3228667808</v>
      </c>
      <c r="H31" s="22">
        <f t="shared" si="10"/>
        <v>27551.395766586844</v>
      </c>
      <c r="I31" s="5">
        <f t="shared" si="4"/>
        <v>66341.186283139017</v>
      </c>
      <c r="J31" s="26">
        <f t="shared" si="5"/>
        <v>0.19995993299924444</v>
      </c>
      <c r="L31" s="22">
        <f t="shared" si="11"/>
        <v>89302.925855783193</v>
      </c>
      <c r="M31" s="5">
        <f>scrimecost*Meta!O28</f>
        <v>2921.4719999999998</v>
      </c>
      <c r="N31" s="5">
        <f>L31-Grade13!L31</f>
        <v>6405.1663297320338</v>
      </c>
      <c r="O31" s="5">
        <f>Grade13!M31-M31</f>
        <v>23.039999999999964</v>
      </c>
      <c r="P31" s="22">
        <f t="shared" si="12"/>
        <v>73.233021212276768</v>
      </c>
      <c r="Q31" s="22"/>
      <c r="R31" s="22"/>
      <c r="S31" s="22">
        <f t="shared" si="6"/>
        <v>2686.2034154965913</v>
      </c>
      <c r="T31" s="22">
        <f t="shared" si="7"/>
        <v>1170.6026492378664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62084.354979446114</v>
      </c>
      <c r="D32" s="5">
        <f t="shared" si="0"/>
        <v>59341.778035658797</v>
      </c>
      <c r="E32" s="5">
        <f t="shared" si="1"/>
        <v>49841.778035658797</v>
      </c>
      <c r="F32" s="5">
        <f t="shared" si="2"/>
        <v>18109.268332208478</v>
      </c>
      <c r="G32" s="5">
        <f t="shared" si="3"/>
        <v>41232.50970345032</v>
      </c>
      <c r="H32" s="22">
        <f t="shared" si="10"/>
        <v>28240.180660751514</v>
      </c>
      <c r="I32" s="5">
        <f t="shared" si="4"/>
        <v>67806.519705217492</v>
      </c>
      <c r="J32" s="26">
        <f t="shared" si="5"/>
        <v>0.20223295321199911</v>
      </c>
      <c r="L32" s="22">
        <f t="shared" si="11"/>
        <v>91535.499002177763</v>
      </c>
      <c r="M32" s="5">
        <f>scrimecost*Meta!O29</f>
        <v>2921.4719999999998</v>
      </c>
      <c r="N32" s="5">
        <f>L32-Grade13!L32</f>
        <v>6565.2954879753233</v>
      </c>
      <c r="O32" s="5">
        <f>Grade13!M32-M32</f>
        <v>23.039999999999964</v>
      </c>
      <c r="P32" s="22">
        <f t="shared" si="12"/>
        <v>75.196482860833285</v>
      </c>
      <c r="Q32" s="22"/>
      <c r="R32" s="22"/>
      <c r="S32" s="22">
        <f t="shared" si="6"/>
        <v>2753.0862754606069</v>
      </c>
      <c r="T32" s="22">
        <f t="shared" si="7"/>
        <v>1153.2217824020704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63636.463853932262</v>
      </c>
      <c r="D33" s="5">
        <f t="shared" si="0"/>
        <v>60802.312486550261</v>
      </c>
      <c r="E33" s="5">
        <f t="shared" si="1"/>
        <v>51302.312486550261</v>
      </c>
      <c r="F33" s="5">
        <f t="shared" si="2"/>
        <v>18732.186275513686</v>
      </c>
      <c r="G33" s="5">
        <f t="shared" si="3"/>
        <v>42070.126211036579</v>
      </c>
      <c r="H33" s="22">
        <f t="shared" si="10"/>
        <v>28946.185177270301</v>
      </c>
      <c r="I33" s="5">
        <f t="shared" si="4"/>
        <v>69308.486462847941</v>
      </c>
      <c r="J33" s="26">
        <f t="shared" si="5"/>
        <v>0.20445053390736953</v>
      </c>
      <c r="L33" s="22">
        <f t="shared" si="11"/>
        <v>93823.886477232212</v>
      </c>
      <c r="M33" s="5">
        <f>scrimecost*Meta!O30</f>
        <v>2921.4719999999998</v>
      </c>
      <c r="N33" s="5">
        <f>L33-Grade13!L33</f>
        <v>6729.4278751747042</v>
      </c>
      <c r="O33" s="5">
        <f>Grade13!M33-M33</f>
        <v>23.039999999999964</v>
      </c>
      <c r="P33" s="22">
        <f t="shared" si="12"/>
        <v>77.209031050603727</v>
      </c>
      <c r="Q33" s="22"/>
      <c r="R33" s="22"/>
      <c r="S33" s="22">
        <f t="shared" si="6"/>
        <v>2821.6412069237263</v>
      </c>
      <c r="T33" s="22">
        <f t="shared" si="7"/>
        <v>1136.1017121980276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65227.375450280575</v>
      </c>
      <c r="D34" s="5">
        <f t="shared" si="0"/>
        <v>62299.360298714026</v>
      </c>
      <c r="E34" s="5">
        <f t="shared" si="1"/>
        <v>52799.360298714026</v>
      </c>
      <c r="F34" s="5">
        <f t="shared" si="2"/>
        <v>19370.677167401533</v>
      </c>
      <c r="G34" s="5">
        <f t="shared" si="3"/>
        <v>42928.683131312493</v>
      </c>
      <c r="H34" s="22">
        <f t="shared" si="10"/>
        <v>29669.839806702057</v>
      </c>
      <c r="I34" s="5">
        <f t="shared" si="4"/>
        <v>70848.002389419125</v>
      </c>
      <c r="J34" s="26">
        <f t="shared" si="5"/>
        <v>0.20661402726870662</v>
      </c>
      <c r="L34" s="22">
        <f t="shared" si="11"/>
        <v>96169.483639163023</v>
      </c>
      <c r="M34" s="5">
        <f>scrimecost*Meta!O31</f>
        <v>2921.4719999999998</v>
      </c>
      <c r="N34" s="5">
        <f>L34-Grade13!L34</f>
        <v>6897.6635720540799</v>
      </c>
      <c r="O34" s="5">
        <f>Grade13!M34-M34</f>
        <v>23.039999999999964</v>
      </c>
      <c r="P34" s="22">
        <f t="shared" si="12"/>
        <v>79.271892945118452</v>
      </c>
      <c r="Q34" s="22"/>
      <c r="R34" s="22"/>
      <c r="S34" s="22">
        <f t="shared" si="6"/>
        <v>2891.9100116734276</v>
      </c>
      <c r="T34" s="22">
        <f t="shared" si="7"/>
        <v>1119.2384202787948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66858.059836537577</v>
      </c>
      <c r="D35" s="5">
        <f t="shared" si="0"/>
        <v>63833.834306181867</v>
      </c>
      <c r="E35" s="5">
        <f t="shared" si="1"/>
        <v>54333.834306181867</v>
      </c>
      <c r="F35" s="5">
        <f t="shared" si="2"/>
        <v>20025.130331586566</v>
      </c>
      <c r="G35" s="5">
        <f t="shared" si="3"/>
        <v>43808.703974595301</v>
      </c>
      <c r="H35" s="22">
        <f t="shared" si="10"/>
        <v>30411.585801869609</v>
      </c>
      <c r="I35" s="5">
        <f t="shared" si="4"/>
        <v>72426.006214154608</v>
      </c>
      <c r="J35" s="26">
        <f t="shared" si="5"/>
        <v>0.20872475249927933</v>
      </c>
      <c r="L35" s="22">
        <f t="shared" si="11"/>
        <v>98573.7207301421</v>
      </c>
      <c r="M35" s="5">
        <f>scrimecost*Meta!O32</f>
        <v>2921.4719999999998</v>
      </c>
      <c r="N35" s="5">
        <f>L35-Grade13!L35</f>
        <v>7070.1051613554446</v>
      </c>
      <c r="O35" s="5">
        <f>Grade13!M35-M35</f>
        <v>23.039999999999964</v>
      </c>
      <c r="P35" s="22">
        <f t="shared" si="12"/>
        <v>81.386326386996032</v>
      </c>
      <c r="Q35" s="22"/>
      <c r="R35" s="22"/>
      <c r="S35" s="22">
        <f t="shared" si="6"/>
        <v>2963.9355365418742</v>
      </c>
      <c r="T35" s="22">
        <f t="shared" si="7"/>
        <v>1102.6279542203813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68529.511332451002</v>
      </c>
      <c r="D36" s="5">
        <f t="shared" si="0"/>
        <v>65406.670163836396</v>
      </c>
      <c r="E36" s="5">
        <f t="shared" si="1"/>
        <v>55906.670163836396</v>
      </c>
      <c r="F36" s="5">
        <f t="shared" si="2"/>
        <v>20695.944824876224</v>
      </c>
      <c r="G36" s="5">
        <f t="shared" si="3"/>
        <v>44710.725338960168</v>
      </c>
      <c r="H36" s="22">
        <f t="shared" si="10"/>
        <v>31171.87544691634</v>
      </c>
      <c r="I36" s="5">
        <f t="shared" si="4"/>
        <v>74043.460134508437</v>
      </c>
      <c r="J36" s="26">
        <f t="shared" si="5"/>
        <v>0.2107839966266673</v>
      </c>
      <c r="L36" s="22">
        <f t="shared" si="11"/>
        <v>101038.06374839562</v>
      </c>
      <c r="M36" s="5">
        <f>scrimecost*Meta!O33</f>
        <v>2361.0160000000001</v>
      </c>
      <c r="N36" s="5">
        <f>L36-Grade13!L36</f>
        <v>7246.8577903893165</v>
      </c>
      <c r="O36" s="5">
        <f>Grade13!M36-M36</f>
        <v>18.619999999999891</v>
      </c>
      <c r="P36" s="22">
        <f t="shared" si="12"/>
        <v>83.55362066492053</v>
      </c>
      <c r="Q36" s="22"/>
      <c r="R36" s="22"/>
      <c r="S36" s="22">
        <f t="shared" si="6"/>
        <v>3035.0478195320197</v>
      </c>
      <c r="T36" s="22">
        <f t="shared" si="7"/>
        <v>1085.2959759992218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70242.749115762272</v>
      </c>
      <c r="D37" s="5">
        <f t="shared" ref="D37:D56" si="15">IF(A37&lt;startage,1,0)*(C37*(1-initialunempprob))+IF(A37=startage,1,0)*(C37*(1-unempprob))+IF(A37&gt;startage,1,0)*(C37*(1-unempprob)+unempprob*300*52)</f>
        <v>67018.826917932296</v>
      </c>
      <c r="E37" s="5">
        <f t="shared" si="1"/>
        <v>57518.826917932296</v>
      </c>
      <c r="F37" s="5">
        <f t="shared" si="2"/>
        <v>21383.529680498126</v>
      </c>
      <c r="G37" s="5">
        <f t="shared" si="3"/>
        <v>45635.29723743417</v>
      </c>
      <c r="H37" s="22">
        <f t="shared" ref="H37:H56" si="16">benefits*B37/expnorm</f>
        <v>31951.172333089249</v>
      </c>
      <c r="I37" s="5">
        <f t="shared" ref="I37:I56" si="17">G37+IF(A37&lt;startage,1,0)*(H37*(1-initialunempprob))+IF(A37&gt;=startage,1,0)*(H37*(1-unempprob))</f>
        <v>75701.350402871147</v>
      </c>
      <c r="J37" s="26">
        <f t="shared" si="5"/>
        <v>0.21279301528753361</v>
      </c>
      <c r="L37" s="22">
        <f t="shared" ref="L37:L56" si="18">(sincome+sbenefits)*(1-sunemp)*B37/expnorm</f>
        <v>103564.0153421055</v>
      </c>
      <c r="M37" s="5">
        <f>scrimecost*Meta!O34</f>
        <v>2361.0160000000001</v>
      </c>
      <c r="N37" s="5">
        <f>L37-Grade13!L37</f>
        <v>7428.0292351490352</v>
      </c>
      <c r="O37" s="5">
        <f>Grade13!M37-M37</f>
        <v>18.619999999999891</v>
      </c>
      <c r="P37" s="22">
        <f t="shared" si="12"/>
        <v>85.775097299793146</v>
      </c>
      <c r="Q37" s="22"/>
      <c r="R37" s="22"/>
      <c r="S37" s="22">
        <f t="shared" si="6"/>
        <v>3110.7196365969198</v>
      </c>
      <c r="T37" s="22">
        <f t="shared" si="7"/>
        <v>1069.2171968562009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71998.817843656332</v>
      </c>
      <c r="D38" s="5">
        <f t="shared" si="15"/>
        <v>68671.287590880602</v>
      </c>
      <c r="E38" s="5">
        <f t="shared" si="1"/>
        <v>59171.287590880602</v>
      </c>
      <c r="F38" s="5">
        <f t="shared" si="2"/>
        <v>22088.304157510574</v>
      </c>
      <c r="G38" s="5">
        <f t="shared" si="3"/>
        <v>46582.983433370027</v>
      </c>
      <c r="H38" s="22">
        <f t="shared" si="16"/>
        <v>32749.951641416479</v>
      </c>
      <c r="I38" s="5">
        <f t="shared" si="17"/>
        <v>77400.687927942941</v>
      </c>
      <c r="J38" s="26">
        <f t="shared" si="5"/>
        <v>0.21475303349325686</v>
      </c>
      <c r="L38" s="22">
        <f t="shared" si="18"/>
        <v>106153.11572565815</v>
      </c>
      <c r="M38" s="5">
        <f>scrimecost*Meta!O35</f>
        <v>2361.0160000000001</v>
      </c>
      <c r="N38" s="5">
        <f>L38-Grade13!L38</f>
        <v>7613.7299660277786</v>
      </c>
      <c r="O38" s="5">
        <f>Grade13!M38-M38</f>
        <v>18.619999999999891</v>
      </c>
      <c r="P38" s="22">
        <f t="shared" si="12"/>
        <v>88.052110850537588</v>
      </c>
      <c r="Q38" s="22"/>
      <c r="R38" s="22"/>
      <c r="S38" s="22">
        <f t="shared" si="6"/>
        <v>3188.2832490884552</v>
      </c>
      <c r="T38" s="22">
        <f t="shared" si="7"/>
        <v>1053.3783101628815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73798.788289747739</v>
      </c>
      <c r="D39" s="5">
        <f t="shared" si="15"/>
        <v>70365.05978065262</v>
      </c>
      <c r="E39" s="5">
        <f t="shared" si="1"/>
        <v>60865.05978065262</v>
      </c>
      <c r="F39" s="5">
        <f t="shared" si="2"/>
        <v>22810.697996448343</v>
      </c>
      <c r="G39" s="5">
        <f t="shared" si="3"/>
        <v>47554.361784204273</v>
      </c>
      <c r="H39" s="22">
        <f t="shared" si="16"/>
        <v>33568.700432451893</v>
      </c>
      <c r="I39" s="5">
        <f t="shared" si="17"/>
        <v>79142.508891141508</v>
      </c>
      <c r="J39" s="26">
        <f t="shared" si="5"/>
        <v>0.21666524637688936</v>
      </c>
      <c r="L39" s="22">
        <f t="shared" si="18"/>
        <v>108806.94361879959</v>
      </c>
      <c r="M39" s="5">
        <f>scrimecost*Meta!O36</f>
        <v>2361.0160000000001</v>
      </c>
      <c r="N39" s="5">
        <f>L39-Grade13!L39</f>
        <v>7804.0732151784468</v>
      </c>
      <c r="O39" s="5">
        <f>Grade13!M39-M39</f>
        <v>18.619999999999891</v>
      </c>
      <c r="P39" s="22">
        <f t="shared" si="12"/>
        <v>90.386049740050652</v>
      </c>
      <c r="Q39" s="22"/>
      <c r="R39" s="22"/>
      <c r="S39" s="22">
        <f t="shared" si="6"/>
        <v>3267.7859518922619</v>
      </c>
      <c r="T39" s="22">
        <f t="shared" si="7"/>
        <v>1037.7756717626639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75643.757996991437</v>
      </c>
      <c r="D40" s="5">
        <f t="shared" si="15"/>
        <v>72101.176275168938</v>
      </c>
      <c r="E40" s="5">
        <f t="shared" si="1"/>
        <v>62601.176275168938</v>
      </c>
      <c r="F40" s="5">
        <f t="shared" si="2"/>
        <v>23551.151681359552</v>
      </c>
      <c r="G40" s="5">
        <f t="shared" si="3"/>
        <v>48550.024593809387</v>
      </c>
      <c r="H40" s="22">
        <f t="shared" si="16"/>
        <v>34407.917943263194</v>
      </c>
      <c r="I40" s="5">
        <f t="shared" si="17"/>
        <v>80927.875378420053</v>
      </c>
      <c r="J40" s="26">
        <f t="shared" si="5"/>
        <v>0.21853081992189663</v>
      </c>
      <c r="L40" s="22">
        <f t="shared" si="18"/>
        <v>111527.11720926959</v>
      </c>
      <c r="M40" s="5">
        <f>scrimecost*Meta!O37</f>
        <v>2361.0160000000001</v>
      </c>
      <c r="N40" s="5">
        <f>L40-Grade13!L40</f>
        <v>7999.1750455579459</v>
      </c>
      <c r="O40" s="5">
        <f>Grade13!M40-M40</f>
        <v>18.619999999999891</v>
      </c>
      <c r="P40" s="22">
        <f t="shared" si="12"/>
        <v>92.77833710180154</v>
      </c>
      <c r="Q40" s="22"/>
      <c r="R40" s="22"/>
      <c r="S40" s="22">
        <f t="shared" si="6"/>
        <v>3349.2762222661886</v>
      </c>
      <c r="T40" s="22">
        <f t="shared" si="7"/>
        <v>1022.4056953489236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77534.851946916213</v>
      </c>
      <c r="D41" s="5">
        <f t="shared" si="15"/>
        <v>73880.695682048157</v>
      </c>
      <c r="E41" s="5">
        <f t="shared" si="1"/>
        <v>64380.695682048157</v>
      </c>
      <c r="F41" s="5">
        <f t="shared" si="2"/>
        <v>24310.11670839354</v>
      </c>
      <c r="G41" s="5">
        <f t="shared" si="3"/>
        <v>49570.578973654614</v>
      </c>
      <c r="H41" s="22">
        <f t="shared" si="16"/>
        <v>35268.115891844762</v>
      </c>
      <c r="I41" s="5">
        <f t="shared" si="17"/>
        <v>82757.876027880528</v>
      </c>
      <c r="J41" s="26">
        <f t="shared" si="5"/>
        <v>0.2203508916731233</v>
      </c>
      <c r="L41" s="22">
        <f t="shared" si="18"/>
        <v>114315.29513950131</v>
      </c>
      <c r="M41" s="5">
        <f>scrimecost*Meta!O38</f>
        <v>1577.3920000000001</v>
      </c>
      <c r="N41" s="5">
        <f>L41-Grade13!L41</f>
        <v>8199.1544216968468</v>
      </c>
      <c r="O41" s="5">
        <f>Grade13!M41-M41</f>
        <v>12.439999999999827</v>
      </c>
      <c r="P41" s="22">
        <f t="shared" si="12"/>
        <v>95.230431647596205</v>
      </c>
      <c r="Q41" s="22"/>
      <c r="R41" s="22"/>
      <c r="S41" s="22">
        <f t="shared" si="6"/>
        <v>3429.0092293994294</v>
      </c>
      <c r="T41" s="22">
        <f t="shared" si="7"/>
        <v>1006.1514505993524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79473.223245589135</v>
      </c>
      <c r="D42" s="5">
        <f t="shared" si="15"/>
        <v>75704.70307409938</v>
      </c>
      <c r="E42" s="5">
        <f t="shared" si="1"/>
        <v>66204.70307409938</v>
      </c>
      <c r="F42" s="5">
        <f t="shared" si="2"/>
        <v>25088.055861103385</v>
      </c>
      <c r="G42" s="5">
        <f t="shared" si="3"/>
        <v>50616.647212995995</v>
      </c>
      <c r="H42" s="22">
        <f t="shared" si="16"/>
        <v>36149.818789140889</v>
      </c>
      <c r="I42" s="5">
        <f t="shared" si="17"/>
        <v>84633.626693577564</v>
      </c>
      <c r="J42" s="26">
        <f t="shared" si="5"/>
        <v>0.22212657143041756</v>
      </c>
      <c r="L42" s="22">
        <f t="shared" si="18"/>
        <v>117173.17751798886</v>
      </c>
      <c r="M42" s="5">
        <f>scrimecost*Meta!O39</f>
        <v>1577.3920000000001</v>
      </c>
      <c r="N42" s="5">
        <f>L42-Grade13!L42</f>
        <v>8404.133282239316</v>
      </c>
      <c r="O42" s="5">
        <f>Grade13!M42-M42</f>
        <v>12.439999999999827</v>
      </c>
      <c r="P42" s="22">
        <f t="shared" si="12"/>
        <v>97.743828557035741</v>
      </c>
      <c r="Q42" s="22"/>
      <c r="R42" s="22"/>
      <c r="S42" s="22">
        <f t="shared" ref="S42:S69" si="19">IF(A42&lt;startage,1,0)*(N42-Q42-R42)+IF(A42&gt;=startage,1,0)*completionprob*(N42*spart+O42+P42)</f>
        <v>3514.6249447110399</v>
      </c>
      <c r="T42" s="22">
        <f t="shared" ref="T42:T69" si="20">S42/sreturn^(A42-startage+1)</f>
        <v>991.27944424159841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81460.05382672885</v>
      </c>
      <c r="D43" s="5">
        <f t="shared" si="15"/>
        <v>77574.31065095184</v>
      </c>
      <c r="E43" s="5">
        <f t="shared" si="1"/>
        <v>68074.31065095184</v>
      </c>
      <c r="F43" s="5">
        <f t="shared" si="2"/>
        <v>25885.443492630962</v>
      </c>
      <c r="G43" s="5">
        <f t="shared" si="3"/>
        <v>51688.867158320878</v>
      </c>
      <c r="H43" s="22">
        <f t="shared" si="16"/>
        <v>37053.564258869403</v>
      </c>
      <c r="I43" s="5">
        <f t="shared" si="17"/>
        <v>86556.271125916988</v>
      </c>
      <c r="J43" s="26">
        <f t="shared" si="5"/>
        <v>0.22385894192533878</v>
      </c>
      <c r="L43" s="22">
        <f t="shared" si="18"/>
        <v>120102.50695593856</v>
      </c>
      <c r="M43" s="5">
        <f>scrimecost*Meta!O40</f>
        <v>1577.3920000000001</v>
      </c>
      <c r="N43" s="5">
        <f>L43-Grade13!L43</f>
        <v>8614.2366142952815</v>
      </c>
      <c r="O43" s="5">
        <f>Grade13!M43-M43</f>
        <v>12.439999999999827</v>
      </c>
      <c r="P43" s="22">
        <f t="shared" si="12"/>
        <v>100.32006038921125</v>
      </c>
      <c r="Q43" s="22"/>
      <c r="R43" s="22"/>
      <c r="S43" s="22">
        <f t="shared" si="19"/>
        <v>3602.381052905414</v>
      </c>
      <c r="T43" s="22">
        <f t="shared" si="20"/>
        <v>976.62800352804322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83496.555172397057</v>
      </c>
      <c r="D44" s="5">
        <f t="shared" si="15"/>
        <v>79490.658417225626</v>
      </c>
      <c r="E44" s="5">
        <f t="shared" si="1"/>
        <v>69990.658417225626</v>
      </c>
      <c r="F44" s="5">
        <f t="shared" si="2"/>
        <v>26702.765814946732</v>
      </c>
      <c r="G44" s="5">
        <f t="shared" si="3"/>
        <v>52787.892602278895</v>
      </c>
      <c r="H44" s="22">
        <f t="shared" si="16"/>
        <v>37979.903365341139</v>
      </c>
      <c r="I44" s="5">
        <f t="shared" si="17"/>
        <v>88526.981669064902</v>
      </c>
      <c r="J44" s="26">
        <f t="shared" si="5"/>
        <v>0.22554905948135948</v>
      </c>
      <c r="L44" s="22">
        <f t="shared" si="18"/>
        <v>123105.06962983703</v>
      </c>
      <c r="M44" s="5">
        <f>scrimecost*Meta!O41</f>
        <v>1577.3920000000001</v>
      </c>
      <c r="N44" s="5">
        <f>L44-Grade13!L44</f>
        <v>8829.5925296526693</v>
      </c>
      <c r="O44" s="5">
        <f>Grade13!M44-M44</f>
        <v>12.439999999999827</v>
      </c>
      <c r="P44" s="22">
        <f t="shared" si="12"/>
        <v>102.96069801719112</v>
      </c>
      <c r="Q44" s="22"/>
      <c r="R44" s="22"/>
      <c r="S44" s="22">
        <f t="shared" si="19"/>
        <v>3692.3310638046569</v>
      </c>
      <c r="T44" s="22">
        <f t="shared" si="20"/>
        <v>962.19382857675942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85583.969051706983</v>
      </c>
      <c r="D45" s="5">
        <f t="shared" si="15"/>
        <v>81454.914877656265</v>
      </c>
      <c r="E45" s="5">
        <f t="shared" si="1"/>
        <v>71954.914877656265</v>
      </c>
      <c r="F45" s="5">
        <f t="shared" si="2"/>
        <v>27540.521195320398</v>
      </c>
      <c r="G45" s="5">
        <f t="shared" si="3"/>
        <v>53914.393682335867</v>
      </c>
      <c r="H45" s="22">
        <f t="shared" si="16"/>
        <v>38929.400949474664</v>
      </c>
      <c r="I45" s="5">
        <f t="shared" si="17"/>
        <v>90546.959975791528</v>
      </c>
      <c r="J45" s="26">
        <f t="shared" si="5"/>
        <v>0.22719795465796502</v>
      </c>
      <c r="L45" s="22">
        <f t="shared" si="18"/>
        <v>126182.69637058294</v>
      </c>
      <c r="M45" s="5">
        <f>scrimecost*Meta!O42</f>
        <v>1577.3920000000001</v>
      </c>
      <c r="N45" s="5">
        <f>L45-Grade13!L45</f>
        <v>9050.3323428939912</v>
      </c>
      <c r="O45" s="5">
        <f>Grade13!M45-M45</f>
        <v>12.439999999999827</v>
      </c>
      <c r="P45" s="22">
        <f t="shared" si="12"/>
        <v>105.66735158587051</v>
      </c>
      <c r="Q45" s="22"/>
      <c r="R45" s="22"/>
      <c r="S45" s="22">
        <f t="shared" si="19"/>
        <v>3784.5298249763805</v>
      </c>
      <c r="T45" s="22">
        <f t="shared" si="20"/>
        <v>947.97366998186931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87723.568277999657</v>
      </c>
      <c r="D46" s="5">
        <f t="shared" si="15"/>
        <v>83468.277749597677</v>
      </c>
      <c r="E46" s="5">
        <f t="shared" si="1"/>
        <v>73968.277749597677</v>
      </c>
      <c r="F46" s="5">
        <f t="shared" si="2"/>
        <v>28399.220460203411</v>
      </c>
      <c r="G46" s="5">
        <f t="shared" si="3"/>
        <v>55069.057289394266</v>
      </c>
      <c r="H46" s="22">
        <f t="shared" si="16"/>
        <v>39902.635973211523</v>
      </c>
      <c r="I46" s="5">
        <f t="shared" si="17"/>
        <v>92617.437740186317</v>
      </c>
      <c r="J46" s="26">
        <f t="shared" si="5"/>
        <v>0.22880663287904365</v>
      </c>
      <c r="L46" s="22">
        <f t="shared" si="18"/>
        <v>129337.2637798475</v>
      </c>
      <c r="M46" s="5">
        <f>scrimecost*Meta!O43</f>
        <v>874.92</v>
      </c>
      <c r="N46" s="5">
        <f>L46-Grade13!L46</f>
        <v>9276.590651466322</v>
      </c>
      <c r="O46" s="5">
        <f>Grade13!M46-M46</f>
        <v>6.8999999999999773</v>
      </c>
      <c r="P46" s="22">
        <f t="shared" si="12"/>
        <v>108.44167149376689</v>
      </c>
      <c r="Q46" s="22"/>
      <c r="R46" s="22"/>
      <c r="S46" s="22">
        <f t="shared" si="19"/>
        <v>3875.631995177388</v>
      </c>
      <c r="T46" s="22">
        <f t="shared" si="20"/>
        <v>933.14532613841504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89916.657484949639</v>
      </c>
      <c r="D47" s="5">
        <f t="shared" si="15"/>
        <v>85531.974693337615</v>
      </c>
      <c r="E47" s="5">
        <f t="shared" si="1"/>
        <v>76031.974693337615</v>
      </c>
      <c r="F47" s="5">
        <f t="shared" si="2"/>
        <v>29279.387206708492</v>
      </c>
      <c r="G47" s="5">
        <f t="shared" si="3"/>
        <v>56252.587486629127</v>
      </c>
      <c r="H47" s="22">
        <f t="shared" si="16"/>
        <v>40900.201872541817</v>
      </c>
      <c r="I47" s="5">
        <f t="shared" si="17"/>
        <v>94739.677448690985</v>
      </c>
      <c r="J47" s="26">
        <f t="shared" si="5"/>
        <v>0.23037607504594959</v>
      </c>
      <c r="L47" s="22">
        <f t="shared" si="18"/>
        <v>132570.69537434372</v>
      </c>
      <c r="M47" s="5">
        <f>scrimecost*Meta!O44</f>
        <v>874.92</v>
      </c>
      <c r="N47" s="5">
        <f>L47-Grade13!L47</f>
        <v>9508.505417753011</v>
      </c>
      <c r="O47" s="5">
        <f>Grade13!M47-M47</f>
        <v>6.8999999999999773</v>
      </c>
      <c r="P47" s="22">
        <f t="shared" si="12"/>
        <v>111.2853493993607</v>
      </c>
      <c r="Q47" s="22"/>
      <c r="R47" s="22"/>
      <c r="S47" s="22">
        <f t="shared" si="19"/>
        <v>3972.4983186334402</v>
      </c>
      <c r="T47" s="22">
        <f t="shared" si="20"/>
        <v>919.3754114824693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92164.573922073381</v>
      </c>
      <c r="D48" s="5">
        <f t="shared" si="15"/>
        <v>87647.264060671048</v>
      </c>
      <c r="E48" s="5">
        <f t="shared" si="1"/>
        <v>78147.264060671048</v>
      </c>
      <c r="F48" s="5">
        <f t="shared" si="2"/>
        <v>30181.558121876202</v>
      </c>
      <c r="G48" s="5">
        <f t="shared" si="3"/>
        <v>57465.705938794847</v>
      </c>
      <c r="H48" s="22">
        <f t="shared" si="16"/>
        <v>41922.706919355362</v>
      </c>
      <c r="I48" s="5">
        <f t="shared" si="17"/>
        <v>96914.973149908241</v>
      </c>
      <c r="J48" s="26">
        <f t="shared" si="5"/>
        <v>0.23190723813561395</v>
      </c>
      <c r="L48" s="22">
        <f t="shared" si="18"/>
        <v>135884.96275870228</v>
      </c>
      <c r="M48" s="5">
        <f>scrimecost*Meta!O45</f>
        <v>874.92</v>
      </c>
      <c r="N48" s="5">
        <f>L48-Grade13!L48</f>
        <v>9746.2180531968334</v>
      </c>
      <c r="O48" s="5">
        <f>Grade13!M48-M48</f>
        <v>6.8999999999999773</v>
      </c>
      <c r="P48" s="22">
        <f t="shared" si="12"/>
        <v>114.20011925259431</v>
      </c>
      <c r="Q48" s="22"/>
      <c r="R48" s="22"/>
      <c r="S48" s="22">
        <f t="shared" si="19"/>
        <v>4071.7863001758806</v>
      </c>
      <c r="T48" s="22">
        <f t="shared" si="20"/>
        <v>905.80882800883182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94468.688270125189</v>
      </c>
      <c r="D49" s="5">
        <f t="shared" si="15"/>
        <v>89815.435662187796</v>
      </c>
      <c r="E49" s="5">
        <f t="shared" si="1"/>
        <v>80315.435662187796</v>
      </c>
      <c r="F49" s="5">
        <f t="shared" si="2"/>
        <v>31106.283309923096</v>
      </c>
      <c r="G49" s="5">
        <f t="shared" si="3"/>
        <v>58709.152352264704</v>
      </c>
      <c r="H49" s="22">
        <f t="shared" si="16"/>
        <v>42970.774592339236</v>
      </c>
      <c r="I49" s="5">
        <f t="shared" si="17"/>
        <v>99144.651243655928</v>
      </c>
      <c r="J49" s="26">
        <f t="shared" si="5"/>
        <v>0.23340105578406695</v>
      </c>
      <c r="L49" s="22">
        <f t="shared" si="18"/>
        <v>139282.08682766982</v>
      </c>
      <c r="M49" s="5">
        <f>scrimecost*Meta!O46</f>
        <v>874.92</v>
      </c>
      <c r="N49" s="5">
        <f>L49-Grade13!L49</f>
        <v>9989.873504526724</v>
      </c>
      <c r="O49" s="5">
        <f>Grade13!M49-M49</f>
        <v>6.8999999999999773</v>
      </c>
      <c r="P49" s="22">
        <f t="shared" si="12"/>
        <v>117.18775835215877</v>
      </c>
      <c r="Q49" s="22"/>
      <c r="R49" s="22"/>
      <c r="S49" s="22">
        <f t="shared" si="19"/>
        <v>4173.55648125687</v>
      </c>
      <c r="T49" s="22">
        <f t="shared" si="20"/>
        <v>892.44256798544768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96830.405476878324</v>
      </c>
      <c r="D50" s="5">
        <f t="shared" si="15"/>
        <v>92037.811553742504</v>
      </c>
      <c r="E50" s="5">
        <f t="shared" si="1"/>
        <v>82537.811553742504</v>
      </c>
      <c r="F50" s="5">
        <f t="shared" si="2"/>
        <v>32054.126627671176</v>
      </c>
      <c r="G50" s="5">
        <f t="shared" si="3"/>
        <v>59983.684926071328</v>
      </c>
      <c r="H50" s="22">
        <f t="shared" si="16"/>
        <v>44045.043957147718</v>
      </c>
      <c r="I50" s="5">
        <f t="shared" si="17"/>
        <v>101430.07128974734</v>
      </c>
      <c r="J50" s="26">
        <f t="shared" si="5"/>
        <v>0.23485843885572844</v>
      </c>
      <c r="L50" s="22">
        <f t="shared" si="18"/>
        <v>142764.13899836157</v>
      </c>
      <c r="M50" s="5">
        <f>scrimecost*Meta!O47</f>
        <v>874.92</v>
      </c>
      <c r="N50" s="5">
        <f>L50-Grade13!L50</f>
        <v>10239.620342139911</v>
      </c>
      <c r="O50" s="5">
        <f>Grade13!M50-M50</f>
        <v>6.8999999999999773</v>
      </c>
      <c r="P50" s="22">
        <f t="shared" si="12"/>
        <v>120.25008842921235</v>
      </c>
      <c r="Q50" s="22"/>
      <c r="R50" s="22"/>
      <c r="S50" s="22">
        <f t="shared" si="19"/>
        <v>4277.8709168649057</v>
      </c>
      <c r="T50" s="22">
        <f t="shared" si="20"/>
        <v>879.27366837585737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99251.165613800273</v>
      </c>
      <c r="D51" s="5">
        <f t="shared" si="15"/>
        <v>94315.746842586057</v>
      </c>
      <c r="E51" s="5">
        <f t="shared" si="1"/>
        <v>84815.746842586057</v>
      </c>
      <c r="F51" s="5">
        <f t="shared" si="2"/>
        <v>33062.138433640532</v>
      </c>
      <c r="G51" s="5">
        <f t="shared" si="3"/>
        <v>61253.608408945525</v>
      </c>
      <c r="H51" s="22">
        <f t="shared" si="16"/>
        <v>45146.170056076407</v>
      </c>
      <c r="I51" s="5">
        <f t="shared" si="17"/>
        <v>103736.15443171342</v>
      </c>
      <c r="J51" s="26">
        <f t="shared" si="5"/>
        <v>0.23654869644976667</v>
      </c>
      <c r="L51" s="22">
        <f t="shared" si="18"/>
        <v>146333.2424733206</v>
      </c>
      <c r="M51" s="5">
        <f>scrimecost*Meta!O48</f>
        <v>461.55199999999996</v>
      </c>
      <c r="N51" s="5">
        <f>L51-Grade13!L51</f>
        <v>10495.610850693396</v>
      </c>
      <c r="O51" s="5">
        <f>Grade13!M51-M51</f>
        <v>3.6400000000000432</v>
      </c>
      <c r="P51" s="22">
        <f t="shared" si="12"/>
        <v>123.50681326299495</v>
      </c>
      <c r="Q51" s="22"/>
      <c r="R51" s="22"/>
      <c r="S51" s="22">
        <f t="shared" si="19"/>
        <v>4382.8639249770767</v>
      </c>
      <c r="T51" s="22">
        <f t="shared" si="20"/>
        <v>865.91804259003095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101732.44475414528</v>
      </c>
      <c r="D52" s="5">
        <f t="shared" si="15"/>
        <v>96650.630513650714</v>
      </c>
      <c r="E52" s="5">
        <f t="shared" si="1"/>
        <v>87150.630513650714</v>
      </c>
      <c r="F52" s="5">
        <f t="shared" si="2"/>
        <v>34128.012829481551</v>
      </c>
      <c r="G52" s="5">
        <f t="shared" si="3"/>
        <v>62522.617684169163</v>
      </c>
      <c r="H52" s="22">
        <f t="shared" si="16"/>
        <v>46274.824307478309</v>
      </c>
      <c r="I52" s="5">
        <f t="shared" si="17"/>
        <v>106067.22735750626</v>
      </c>
      <c r="J52" s="26">
        <f t="shared" si="5"/>
        <v>0.23843224508387603</v>
      </c>
      <c r="L52" s="22">
        <f t="shared" si="18"/>
        <v>149991.57353515358</v>
      </c>
      <c r="M52" s="5">
        <f>scrimecost*Meta!O49</f>
        <v>461.55199999999996</v>
      </c>
      <c r="N52" s="5">
        <f>L52-Grade13!L52</f>
        <v>10758.001121960726</v>
      </c>
      <c r="O52" s="5">
        <f>Grade13!M52-M52</f>
        <v>3.6400000000000432</v>
      </c>
      <c r="P52" s="22">
        <f t="shared" si="12"/>
        <v>126.95048286494996</v>
      </c>
      <c r="Q52" s="22"/>
      <c r="R52" s="22"/>
      <c r="S52" s="22">
        <f t="shared" si="19"/>
        <v>4492.598232653515</v>
      </c>
      <c r="T52" s="22">
        <f t="shared" si="20"/>
        <v>853.17632044479683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104275.7558729989</v>
      </c>
      <c r="D53" s="5">
        <f t="shared" si="15"/>
        <v>99043.886276491961</v>
      </c>
      <c r="E53" s="5">
        <f t="shared" si="1"/>
        <v>89543.886276491961</v>
      </c>
      <c r="F53" s="5">
        <f t="shared" si="2"/>
        <v>35220.534085218576</v>
      </c>
      <c r="G53" s="5">
        <f t="shared" si="3"/>
        <v>63823.352191273385</v>
      </c>
      <c r="H53" s="22">
        <f t="shared" si="16"/>
        <v>47431.694915165266</v>
      </c>
      <c r="I53" s="5">
        <f t="shared" si="17"/>
        <v>108456.5771064439</v>
      </c>
      <c r="J53" s="26">
        <f t="shared" si="5"/>
        <v>0.2402698535073973</v>
      </c>
      <c r="L53" s="22">
        <f t="shared" si="18"/>
        <v>153741.36287353243</v>
      </c>
      <c r="M53" s="5">
        <f>scrimecost*Meta!O50</f>
        <v>461.55199999999996</v>
      </c>
      <c r="N53" s="5">
        <f>L53-Grade13!L53</f>
        <v>11026.951150009758</v>
      </c>
      <c r="O53" s="5">
        <f>Grade13!M53-M53</f>
        <v>3.6400000000000432</v>
      </c>
      <c r="P53" s="22">
        <f t="shared" si="12"/>
        <v>130.48024420695387</v>
      </c>
      <c r="Q53" s="22"/>
      <c r="R53" s="22"/>
      <c r="S53" s="22">
        <f t="shared" si="19"/>
        <v>4605.0758980218725</v>
      </c>
      <c r="T53" s="22">
        <f t="shared" si="20"/>
        <v>840.62134525065903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106882.64976982388</v>
      </c>
      <c r="D54" s="5">
        <f t="shared" si="15"/>
        <v>101496.97343340427</v>
      </c>
      <c r="E54" s="5">
        <f t="shared" si="1"/>
        <v>91996.973433404273</v>
      </c>
      <c r="F54" s="5">
        <f t="shared" si="2"/>
        <v>36340.368372349047</v>
      </c>
      <c r="G54" s="5">
        <f t="shared" si="3"/>
        <v>65156.605061055227</v>
      </c>
      <c r="H54" s="22">
        <f t="shared" si="16"/>
        <v>48617.487288044402</v>
      </c>
      <c r="I54" s="5">
        <f t="shared" si="17"/>
        <v>110905.660599105</v>
      </c>
      <c r="J54" s="26">
        <f t="shared" si="5"/>
        <v>0.24206264221327178</v>
      </c>
      <c r="L54" s="22">
        <f t="shared" si="18"/>
        <v>157584.89694537077</v>
      </c>
      <c r="M54" s="5">
        <f>scrimecost*Meta!O51</f>
        <v>461.55199999999996</v>
      </c>
      <c r="N54" s="5">
        <f>L54-Grade13!L54</f>
        <v>11302.624928760051</v>
      </c>
      <c r="O54" s="5">
        <f>Grade13!M54-M54</f>
        <v>3.6400000000000432</v>
      </c>
      <c r="P54" s="22">
        <f t="shared" si="12"/>
        <v>134.09824958250789</v>
      </c>
      <c r="Q54" s="22"/>
      <c r="R54" s="22"/>
      <c r="S54" s="22">
        <f t="shared" si="19"/>
        <v>4720.3655050244533</v>
      </c>
      <c r="T54" s="22">
        <f t="shared" si="20"/>
        <v>828.25040889052809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109554.71601406946</v>
      </c>
      <c r="D55" s="5">
        <f t="shared" si="15"/>
        <v>104011.38776923936</v>
      </c>
      <c r="E55" s="5">
        <f t="shared" si="1"/>
        <v>94511.387769239358</v>
      </c>
      <c r="F55" s="5">
        <f t="shared" si="2"/>
        <v>37488.198516657765</v>
      </c>
      <c r="G55" s="5">
        <f t="shared" si="3"/>
        <v>66523.189252581593</v>
      </c>
      <c r="H55" s="22">
        <f t="shared" si="16"/>
        <v>49832.924470245496</v>
      </c>
      <c r="I55" s="5">
        <f t="shared" si="17"/>
        <v>113415.97117908261</v>
      </c>
      <c r="J55" s="26">
        <f t="shared" si="5"/>
        <v>0.24381170436534444</v>
      </c>
      <c r="L55" s="22">
        <f t="shared" si="18"/>
        <v>161524.51936900496</v>
      </c>
      <c r="M55" s="5">
        <f>scrimecost*Meta!O52</f>
        <v>461.55199999999996</v>
      </c>
      <c r="N55" s="5">
        <f>L55-Grade13!L55</f>
        <v>11585.190551978973</v>
      </c>
      <c r="O55" s="5">
        <f>Grade13!M55-M55</f>
        <v>3.6400000000000432</v>
      </c>
      <c r="P55" s="22">
        <f t="shared" si="12"/>
        <v>137.8067050924507</v>
      </c>
      <c r="Q55" s="22"/>
      <c r="R55" s="22"/>
      <c r="S55" s="22">
        <f t="shared" si="19"/>
        <v>4838.5373522020454</v>
      </c>
      <c r="T55" s="22">
        <f t="shared" si="20"/>
        <v>816.06084139084919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112293.58391442121</v>
      </c>
      <c r="D56" s="5">
        <f t="shared" si="15"/>
        <v>106588.66246347036</v>
      </c>
      <c r="E56" s="5">
        <f t="shared" si="1"/>
        <v>97088.662463470362</v>
      </c>
      <c r="F56" s="5">
        <f t="shared" si="2"/>
        <v>38664.724414574222</v>
      </c>
      <c r="G56" s="5">
        <f t="shared" si="3"/>
        <v>67923.938048896147</v>
      </c>
      <c r="H56" s="22">
        <f t="shared" si="16"/>
        <v>51078.747582001648</v>
      </c>
      <c r="I56" s="5">
        <f t="shared" si="17"/>
        <v>115989.03952355971</v>
      </c>
      <c r="J56" s="26">
        <f t="shared" si="5"/>
        <v>0.24551810646492761</v>
      </c>
      <c r="L56" s="22">
        <f t="shared" si="18"/>
        <v>165562.63235323012</v>
      </c>
      <c r="M56" s="5">
        <f>scrimecost*Meta!O53</f>
        <v>139.47999999999999</v>
      </c>
      <c r="N56" s="5">
        <f>L56-Grade13!L56</f>
        <v>11874.820315778517</v>
      </c>
      <c r="O56" s="5">
        <f>Grade13!M56-M56</f>
        <v>1.1000000000000227</v>
      </c>
      <c r="P56" s="22">
        <f t="shared" si="12"/>
        <v>141.6078719901422</v>
      </c>
      <c r="Q56" s="22"/>
      <c r="R56" s="22"/>
      <c r="S56" s="22">
        <f t="shared" si="19"/>
        <v>4958.1039355591383</v>
      </c>
      <c r="T56" s="22">
        <f t="shared" si="20"/>
        <v>803.79717790601444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139.47999999999999</v>
      </c>
      <c r="N57" s="5">
        <f>L57-Grade13!L57</f>
        <v>0</v>
      </c>
      <c r="O57" s="5">
        <f>Grade13!M57-M57</f>
        <v>1.1000000000000227</v>
      </c>
      <c r="Q57" s="22"/>
      <c r="R57" s="22"/>
      <c r="S57" s="22">
        <f t="shared" si="19"/>
        <v>0.67540000000001399</v>
      </c>
      <c r="T57" s="22">
        <f t="shared" si="20"/>
        <v>0.10524811264632188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139.47999999999999</v>
      </c>
      <c r="N58" s="5">
        <f>L58-Grade13!L58</f>
        <v>0</v>
      </c>
      <c r="O58" s="5">
        <f>Grade13!M58-M58</f>
        <v>1.1000000000000227</v>
      </c>
      <c r="Q58" s="22"/>
      <c r="R58" s="22"/>
      <c r="S58" s="22">
        <f t="shared" si="19"/>
        <v>0.67540000000001399</v>
      </c>
      <c r="T58" s="22">
        <f t="shared" si="20"/>
        <v>0.10116650028074815</v>
      </c>
    </row>
    <row r="59" spans="1:20" x14ac:dyDescent="0.2">
      <c r="A59" s="5">
        <v>68</v>
      </c>
      <c r="H59" s="21"/>
      <c r="I59" s="5"/>
      <c r="M59" s="5">
        <f>scrimecost*Meta!O56</f>
        <v>139.47999999999999</v>
      </c>
      <c r="N59" s="5">
        <f>L59-Grade13!L59</f>
        <v>0</v>
      </c>
      <c r="O59" s="5">
        <f>Grade13!M59-M59</f>
        <v>1.1000000000000227</v>
      </c>
      <c r="Q59" s="22"/>
      <c r="R59" s="22"/>
      <c r="S59" s="22">
        <f t="shared" si="19"/>
        <v>0.67540000000001399</v>
      </c>
      <c r="T59" s="22">
        <f t="shared" si="20"/>
        <v>9.7243176354595562E-2</v>
      </c>
    </row>
    <row r="60" spans="1:20" x14ac:dyDescent="0.2">
      <c r="A60" s="5">
        <v>69</v>
      </c>
      <c r="H60" s="21"/>
      <c r="I60" s="5"/>
      <c r="M60" s="5">
        <f>scrimecost*Meta!O57</f>
        <v>139.47999999999999</v>
      </c>
      <c r="N60" s="5">
        <f>L60-Grade13!L60</f>
        <v>0</v>
      </c>
      <c r="O60" s="5">
        <f>Grade13!M60-M60</f>
        <v>1.1000000000000227</v>
      </c>
      <c r="Q60" s="22"/>
      <c r="R60" s="22"/>
      <c r="S60" s="22">
        <f t="shared" si="19"/>
        <v>0.67540000000001399</v>
      </c>
      <c r="T60" s="22">
        <f t="shared" si="20"/>
        <v>9.3472002305989454E-2</v>
      </c>
    </row>
    <row r="61" spans="1:20" x14ac:dyDescent="0.2">
      <c r="A61" s="5">
        <v>70</v>
      </c>
      <c r="H61" s="21"/>
      <c r="I61" s="5"/>
      <c r="M61" s="5">
        <f>scrimecost*Meta!O58</f>
        <v>139.47999999999999</v>
      </c>
      <c r="N61" s="5">
        <f>L61-Grade13!L61</f>
        <v>0</v>
      </c>
      <c r="O61" s="5">
        <f>Grade13!M61-M61</f>
        <v>1.1000000000000227</v>
      </c>
      <c r="Q61" s="22"/>
      <c r="R61" s="22"/>
      <c r="S61" s="22">
        <f t="shared" si="19"/>
        <v>0.67540000000001399</v>
      </c>
      <c r="T61" s="22">
        <f t="shared" si="20"/>
        <v>8.9847077631766387E-2</v>
      </c>
    </row>
    <row r="62" spans="1:20" x14ac:dyDescent="0.2">
      <c r="A62" s="5">
        <v>71</v>
      </c>
      <c r="H62" s="21"/>
      <c r="I62" s="5"/>
      <c r="M62" s="5">
        <f>scrimecost*Meta!O59</f>
        <v>139.47999999999999</v>
      </c>
      <c r="N62" s="5">
        <f>L62-Grade13!L62</f>
        <v>0</v>
      </c>
      <c r="O62" s="5">
        <f>Grade13!M62-M62</f>
        <v>1.1000000000000227</v>
      </c>
      <c r="Q62" s="22"/>
      <c r="R62" s="22"/>
      <c r="S62" s="22">
        <f t="shared" si="19"/>
        <v>0.67540000000001399</v>
      </c>
      <c r="T62" s="22">
        <f t="shared" si="20"/>
        <v>8.6362730655352521E-2</v>
      </c>
    </row>
    <row r="63" spans="1:20" x14ac:dyDescent="0.2">
      <c r="A63" s="5">
        <v>72</v>
      </c>
      <c r="H63" s="21"/>
      <c r="M63" s="5">
        <f>scrimecost*Meta!O60</f>
        <v>139.47999999999999</v>
      </c>
      <c r="N63" s="5">
        <f>L63-Grade13!L63</f>
        <v>0</v>
      </c>
      <c r="O63" s="5">
        <f>Grade13!M63-M63</f>
        <v>1.1000000000000227</v>
      </c>
      <c r="Q63" s="22"/>
      <c r="R63" s="22"/>
      <c r="S63" s="22">
        <f t="shared" si="19"/>
        <v>0.67540000000001399</v>
      </c>
      <c r="T63" s="22">
        <f t="shared" si="20"/>
        <v>8.3013509652671513E-2</v>
      </c>
    </row>
    <row r="64" spans="1:20" x14ac:dyDescent="0.2">
      <c r="A64" s="5">
        <v>73</v>
      </c>
      <c r="H64" s="21"/>
      <c r="M64" s="5">
        <f>scrimecost*Meta!O61</f>
        <v>139.47999999999999</v>
      </c>
      <c r="N64" s="5">
        <f>L64-Grade13!L64</f>
        <v>0</v>
      </c>
      <c r="O64" s="5">
        <f>Grade13!M64-M64</f>
        <v>1.1000000000000227</v>
      </c>
      <c r="Q64" s="22"/>
      <c r="R64" s="22"/>
      <c r="S64" s="22">
        <f t="shared" si="19"/>
        <v>0.67540000000001399</v>
      </c>
      <c r="T64" s="22">
        <f t="shared" si="20"/>
        <v>7.9794174322197459E-2</v>
      </c>
    </row>
    <row r="65" spans="1:20" x14ac:dyDescent="0.2">
      <c r="A65" s="5">
        <v>74</v>
      </c>
      <c r="H65" s="21"/>
      <c r="M65" s="5">
        <f>scrimecost*Meta!O62</f>
        <v>139.47999999999999</v>
      </c>
      <c r="N65" s="5">
        <f>L65-Grade13!L65</f>
        <v>0</v>
      </c>
      <c r="O65" s="5">
        <f>Grade13!M65-M65</f>
        <v>1.1000000000000227</v>
      </c>
      <c r="Q65" s="22"/>
      <c r="R65" s="22"/>
      <c r="S65" s="22">
        <f t="shared" si="19"/>
        <v>0.67540000000001399</v>
      </c>
      <c r="T65" s="22">
        <f t="shared" si="20"/>
        <v>7.6699687585806489E-2</v>
      </c>
    </row>
    <row r="66" spans="1:20" x14ac:dyDescent="0.2">
      <c r="A66" s="5">
        <v>75</v>
      </c>
      <c r="H66" s="21"/>
      <c r="M66" s="5">
        <f>scrimecost*Meta!O63</f>
        <v>139.47999999999999</v>
      </c>
      <c r="N66" s="5">
        <f>L66-Grade13!L66</f>
        <v>0</v>
      </c>
      <c r="O66" s="5">
        <f>Grade13!M66-M66</f>
        <v>1.1000000000000227</v>
      </c>
      <c r="Q66" s="22"/>
      <c r="R66" s="22"/>
      <c r="S66" s="22">
        <f t="shared" si="19"/>
        <v>0.67540000000001399</v>
      </c>
      <c r="T66" s="22">
        <f t="shared" si="20"/>
        <v>7.3725207707598356E-2</v>
      </c>
    </row>
    <row r="67" spans="1:20" x14ac:dyDescent="0.2">
      <c r="A67" s="5">
        <v>76</v>
      </c>
      <c r="H67" s="21"/>
      <c r="M67" s="5">
        <f>scrimecost*Meta!O64</f>
        <v>139.47999999999999</v>
      </c>
      <c r="N67" s="5">
        <f>L67-Grade13!L67</f>
        <v>0</v>
      </c>
      <c r="O67" s="5">
        <f>Grade13!M67-M67</f>
        <v>1.1000000000000227</v>
      </c>
      <c r="Q67" s="22"/>
      <c r="R67" s="22"/>
      <c r="S67" s="22">
        <f t="shared" si="19"/>
        <v>0.67540000000001399</v>
      </c>
      <c r="T67" s="22">
        <f t="shared" si="20"/>
        <v>7.08660807183569E-2</v>
      </c>
    </row>
    <row r="68" spans="1:20" x14ac:dyDescent="0.2">
      <c r="A68" s="5">
        <v>77</v>
      </c>
      <c r="H68" s="21"/>
      <c r="M68" s="5">
        <f>scrimecost*Meta!O65</f>
        <v>139.47999999999999</v>
      </c>
      <c r="N68" s="5">
        <f>L68-Grade13!L68</f>
        <v>0</v>
      </c>
      <c r="O68" s="5">
        <f>Grade13!M68-M68</f>
        <v>1.1000000000000227</v>
      </c>
      <c r="Q68" s="22"/>
      <c r="R68" s="22"/>
      <c r="S68" s="22">
        <f t="shared" si="19"/>
        <v>0.67540000000001399</v>
      </c>
      <c r="T68" s="22">
        <f t="shared" si="20"/>
        <v>6.811783313379656E-2</v>
      </c>
    </row>
    <row r="69" spans="1:20" x14ac:dyDescent="0.2">
      <c r="A69" s="5">
        <v>78</v>
      </c>
      <c r="H69" s="21"/>
      <c r="M69" s="5">
        <f>scrimecost*Meta!O66</f>
        <v>139.47999999999999</v>
      </c>
      <c r="N69" s="5">
        <f>L69-Grade13!L69</f>
        <v>0</v>
      </c>
      <c r="O69" s="5">
        <f>Grade13!M69-M69</f>
        <v>1.1000000000000227</v>
      </c>
      <c r="Q69" s="22"/>
      <c r="R69" s="22"/>
      <c r="S69" s="22">
        <f t="shared" si="19"/>
        <v>0.67540000000001399</v>
      </c>
      <c r="T69" s="22">
        <f t="shared" si="20"/>
        <v>6.5476164955201352E-2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-4.2817360768054868E-11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2014-05-28T17:05:58Z</dcterms:created>
  <dcterms:modified xsi:type="dcterms:W3CDTF">2017-09-08T19:15:09Z</dcterms:modified>
</cp:coreProperties>
</file>