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/>
  <c r="J42" i="1" s="1"/>
  <c r="H4" i="36"/>
  <c r="H5" i="36"/>
  <c r="E21" i="36" s="1"/>
  <c r="T42" i="1"/>
  <c r="H2" i="36"/>
  <c r="B21" i="36"/>
  <c r="E42" i="1" s="1"/>
  <c r="E3" i="36"/>
  <c r="E4" i="36"/>
  <c r="D19" i="36"/>
  <c r="O40" i="1" s="1"/>
  <c r="E5" i="36"/>
  <c r="E16" i="36" s="1"/>
  <c r="T37" i="1" s="1"/>
  <c r="E2" i="36"/>
  <c r="B19" i="36"/>
  <c r="E40" i="1" s="1"/>
  <c r="B3" i="36"/>
  <c r="B4" i="36"/>
  <c r="D15" i="36"/>
  <c r="O36" i="1" s="1"/>
  <c r="B5" i="36"/>
  <c r="B2" i="36"/>
  <c r="B14" i="36"/>
  <c r="E35" i="1" s="1"/>
  <c r="AW12" i="1"/>
  <c r="AW10" i="1"/>
  <c r="AZ12" i="1"/>
  <c r="BA12" i="1" s="1"/>
  <c r="S29" i="1" s="1"/>
  <c r="AW6" i="1"/>
  <c r="AW4" i="1"/>
  <c r="AK12" i="1"/>
  <c r="AK10" i="1"/>
  <c r="H2" i="45"/>
  <c r="AK6" i="1"/>
  <c r="H2" i="46"/>
  <c r="AK4" i="1"/>
  <c r="H2" i="43"/>
  <c r="Y12" i="1"/>
  <c r="D2" i="44"/>
  <c r="Y10" i="1"/>
  <c r="D2" i="42"/>
  <c r="Y6" i="1"/>
  <c r="Y4" i="1"/>
  <c r="D2" i="47" s="1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 s="1"/>
  <c r="BB3" i="1"/>
  <c r="BC3" i="1" s="1"/>
  <c r="BC4" i="1" s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F4" i="1"/>
  <c r="AF3" i="1"/>
  <c r="AG3" i="1" s="1"/>
  <c r="AG4" i="1" s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 s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16" i="36"/>
  <c r="O37" i="1" s="1"/>
  <c r="D17" i="36"/>
  <c r="O38" i="1" s="1"/>
  <c r="D18" i="36"/>
  <c r="O39" i="1" s="1"/>
  <c r="D2" i="32"/>
  <c r="D2" i="6"/>
  <c r="B2" i="47"/>
  <c r="O4" i="1"/>
  <c r="C2" i="47"/>
  <c r="B2" i="29"/>
  <c r="B2" i="43"/>
  <c r="J2" i="44"/>
  <c r="J2" i="32"/>
  <c r="H2" i="44"/>
  <c r="D2" i="43"/>
  <c r="D2" i="29"/>
  <c r="J2" i="45"/>
  <c r="E17" i="36"/>
  <c r="T38" i="1" s="1"/>
  <c r="E12" i="36"/>
  <c r="T33" i="1" s="1"/>
  <c r="E18" i="36"/>
  <c r="T39" i="1" s="1"/>
  <c r="D12" i="36"/>
  <c r="O33" i="1" s="1"/>
  <c r="B12" i="36"/>
  <c r="E33" i="1"/>
  <c r="E19" i="36"/>
  <c r="T40" i="1"/>
  <c r="D13" i="36"/>
  <c r="O34" i="1"/>
  <c r="E20" i="36"/>
  <c r="T41" i="1"/>
  <c r="J2" i="42"/>
  <c r="D14" i="36"/>
  <c r="O35" i="1"/>
  <c r="H2" i="42"/>
  <c r="AZ10" i="1"/>
  <c r="BA10" i="1" s="1"/>
  <c r="H2" i="25"/>
  <c r="B20" i="36"/>
  <c r="E41" i="1"/>
  <c r="AN10" i="1"/>
  <c r="AO10" i="1" s="1"/>
  <c r="C18" i="36"/>
  <c r="J39" i="1" s="1"/>
  <c r="B13" i="36"/>
  <c r="E34" i="1" s="1"/>
  <c r="H2" i="28"/>
  <c r="AB12" i="1"/>
  <c r="AC12" i="1"/>
  <c r="B18" i="36"/>
  <c r="E39" i="1"/>
  <c r="B17" i="36"/>
  <c r="E38" i="1"/>
  <c r="C20" i="36"/>
  <c r="J41" i="1"/>
  <c r="H2" i="41"/>
  <c r="C19" i="36"/>
  <c r="J40" i="1" s="1"/>
  <c r="B15" i="36"/>
  <c r="E36" i="1" s="1"/>
  <c r="D2" i="25"/>
  <c r="B16" i="36"/>
  <c r="E37" i="1"/>
  <c r="D2" i="45"/>
  <c r="BF12" i="1"/>
  <c r="AB6" i="1"/>
  <c r="AC6" i="1" s="1"/>
  <c r="H2" i="47"/>
  <c r="AN6" i="1"/>
  <c r="AO6" i="1" s="1"/>
  <c r="H2" i="29"/>
  <c r="AN12" i="1"/>
  <c r="AO12" i="1"/>
  <c r="H2" i="6"/>
  <c r="H2" i="32"/>
  <c r="C2" i="43"/>
  <c r="C2" i="29"/>
  <c r="D2" i="46"/>
  <c r="AB10" i="1"/>
  <c r="AC10" i="1"/>
  <c r="AH10" i="1" s="1"/>
  <c r="AI7" i="1" s="1"/>
  <c r="D2" i="28"/>
  <c r="D2" i="41"/>
  <c r="J2" i="46"/>
  <c r="J2" i="41"/>
  <c r="AH12" i="1"/>
  <c r="K29" i="1"/>
  <c r="J29" i="1"/>
  <c r="AI12" i="1"/>
  <c r="AI11" i="1"/>
  <c r="D21" i="36" l="1"/>
  <c r="O42" i="1" s="1"/>
  <c r="D20" i="36"/>
  <c r="O41" i="1" s="1"/>
  <c r="G2" i="43"/>
  <c r="D5" i="43" s="1"/>
  <c r="S47" i="1" s="1"/>
  <c r="D7" i="43"/>
  <c r="S49" i="1" s="1"/>
  <c r="AG5" i="1"/>
  <c r="O29" i="1"/>
  <c r="AT12" i="1"/>
  <c r="BG12" i="1"/>
  <c r="BG11" i="1"/>
  <c r="R29" i="1"/>
  <c r="BF10" i="1"/>
  <c r="AQ4" i="1"/>
  <c r="D6" i="43"/>
  <c r="S48" i="1" s="1"/>
  <c r="C12" i="36"/>
  <c r="J33" i="1" s="1"/>
  <c r="C14" i="36"/>
  <c r="J35" i="1" s="1"/>
  <c r="C15" i="36"/>
  <c r="J36" i="1" s="1"/>
  <c r="C13" i="36"/>
  <c r="J34" i="1" s="1"/>
  <c r="M29" i="1"/>
  <c r="AT6" i="1"/>
  <c r="AT10" i="1"/>
  <c r="N29" i="1"/>
  <c r="AE4" i="1"/>
  <c r="C16" i="36"/>
  <c r="J37" i="1" s="1"/>
  <c r="C17" i="36"/>
  <c r="J38" i="1" s="1"/>
  <c r="AI9" i="1"/>
  <c r="AI8" i="1"/>
  <c r="AI10" i="1"/>
  <c r="BC5" i="1"/>
  <c r="K2" i="43"/>
  <c r="E13" i="36"/>
  <c r="T34" i="1" s="1"/>
  <c r="E14" i="36"/>
  <c r="T35" i="1" s="1"/>
  <c r="E15" i="36"/>
  <c r="T36" i="1" s="1"/>
  <c r="AH6" i="1"/>
  <c r="I29" i="1"/>
  <c r="AS4" i="1"/>
  <c r="BE4" i="1"/>
  <c r="J2" i="43"/>
  <c r="J2" i="47"/>
  <c r="AZ6" i="1"/>
  <c r="BA6" i="1" s="1"/>
  <c r="S4" i="1"/>
  <c r="S5" i="1" s="1"/>
  <c r="S6" i="1" s="1"/>
  <c r="U4" i="1"/>
  <c r="U5" i="1" s="1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A29" i="1" s="1"/>
  <c r="B2" i="46"/>
  <c r="BC6" i="1" l="1"/>
  <c r="AU5" i="1"/>
  <c r="AU3" i="1"/>
  <c r="AV3" i="1" s="1"/>
  <c r="AU4" i="1"/>
  <c r="AU6" i="1"/>
  <c r="I2" i="43"/>
  <c r="AS5" i="1"/>
  <c r="F7" i="43"/>
  <c r="F8" i="43"/>
  <c r="F6" i="43"/>
  <c r="F5" i="43"/>
  <c r="F9" i="43"/>
  <c r="AQ5" i="1"/>
  <c r="I2" i="29"/>
  <c r="E7" i="29"/>
  <c r="U34" i="1" s="1"/>
  <c r="AE5" i="1"/>
  <c r="G2" i="29"/>
  <c r="L2" i="43"/>
  <c r="G5" i="43" s="1"/>
  <c r="T47" i="1" s="1"/>
  <c r="BE5" i="1"/>
  <c r="AI5" i="1"/>
  <c r="AI4" i="1"/>
  <c r="AI6" i="1"/>
  <c r="AI3" i="1"/>
  <c r="AJ3" i="1" s="1"/>
  <c r="AU8" i="1"/>
  <c r="AU7" i="1"/>
  <c r="AU10" i="1"/>
  <c r="AU9" i="1"/>
  <c r="AU11" i="1"/>
  <c r="AU12" i="1"/>
  <c r="Q29" i="1"/>
  <c r="BF6" i="1"/>
  <c r="BG10" i="1"/>
  <c r="BG9" i="1"/>
  <c r="BG8" i="1"/>
  <c r="BG7" i="1"/>
  <c r="AG6" i="1"/>
  <c r="D8" i="43"/>
  <c r="S50" i="1" s="1"/>
  <c r="F2" i="29"/>
  <c r="C5" i="29" s="1"/>
  <c r="R32" i="1" s="1"/>
  <c r="F2" i="43"/>
  <c r="C5" i="43" s="1"/>
  <c r="R47" i="1" s="1"/>
  <c r="E2" i="29"/>
  <c r="B5" i="29" s="1"/>
  <c r="Q32" i="1" s="1"/>
  <c r="U6" i="1"/>
  <c r="F2" i="28"/>
  <c r="S7" i="1"/>
  <c r="E2" i="43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K6" i="1"/>
  <c r="BG3" i="1" l="1"/>
  <c r="BH3" i="1" s="1"/>
  <c r="BG4" i="1"/>
  <c r="BG5" i="1"/>
  <c r="BG6" i="1"/>
  <c r="D5" i="29"/>
  <c r="S32" i="1" s="1"/>
  <c r="D6" i="29"/>
  <c r="S33" i="1" s="1"/>
  <c r="G6" i="43"/>
  <c r="T48" i="1" s="1"/>
  <c r="D8" i="29"/>
  <c r="S35" i="1" s="1"/>
  <c r="AE6" i="1"/>
  <c r="E5" i="29"/>
  <c r="U32" i="1" s="1"/>
  <c r="E6" i="29"/>
  <c r="U33" i="1" s="1"/>
  <c r="E5" i="43"/>
  <c r="U47" i="1" s="1"/>
  <c r="E6" i="43"/>
  <c r="U48" i="1" s="1"/>
  <c r="E7" i="43"/>
  <c r="U49" i="1" s="1"/>
  <c r="G8" i="43"/>
  <c r="T50" i="1" s="1"/>
  <c r="G7" i="43"/>
  <c r="T49" i="1" s="1"/>
  <c r="AV4" i="1"/>
  <c r="D7" i="29"/>
  <c r="S34" i="1" s="1"/>
  <c r="AQ6" i="1"/>
  <c r="E8" i="29"/>
  <c r="U35" i="1" s="1"/>
  <c r="AG7" i="1"/>
  <c r="G2" i="41"/>
  <c r="D9" i="41" s="1"/>
  <c r="N51" i="1" s="1"/>
  <c r="D9" i="43"/>
  <c r="S51" i="1" s="1"/>
  <c r="AJ4" i="1"/>
  <c r="BE6" i="1"/>
  <c r="AS6" i="1"/>
  <c r="E8" i="43"/>
  <c r="U50" i="1" s="1"/>
  <c r="K2" i="41"/>
  <c r="F9" i="41" s="1"/>
  <c r="BC7" i="1"/>
  <c r="C6" i="29"/>
  <c r="R33" i="1" s="1"/>
  <c r="C7" i="43"/>
  <c r="R49" i="1" s="1"/>
  <c r="B6" i="29"/>
  <c r="Q33" i="1" s="1"/>
  <c r="C6" i="43"/>
  <c r="R48" i="1" s="1"/>
  <c r="C9" i="29"/>
  <c r="R36" i="1" s="1"/>
  <c r="C7" i="29"/>
  <c r="R34" i="1" s="1"/>
  <c r="C8" i="29"/>
  <c r="R35" i="1" s="1"/>
  <c r="C8" i="43"/>
  <c r="R50" i="1" s="1"/>
  <c r="B7" i="29"/>
  <c r="Q34" i="1" s="1"/>
  <c r="G5" i="29"/>
  <c r="B9" i="29"/>
  <c r="B8" i="29"/>
  <c r="Q35" i="1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Q51" i="1" s="1"/>
  <c r="B8" i="43"/>
  <c r="B10" i="43"/>
  <c r="J8" i="1"/>
  <c r="B10" i="41"/>
  <c r="L52" i="1" s="1"/>
  <c r="B5" i="28"/>
  <c r="L32" i="1" s="1"/>
  <c r="B7" i="41"/>
  <c r="L49" i="1" s="1"/>
  <c r="B6" i="41"/>
  <c r="L48" i="1" s="1"/>
  <c r="B8" i="41"/>
  <c r="L50" i="1" s="1"/>
  <c r="B5" i="41"/>
  <c r="L47" i="1" s="1"/>
  <c r="B9" i="41"/>
  <c r="L51" i="1" s="1"/>
  <c r="B7" i="28"/>
  <c r="L34" i="1" s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V6" i="1"/>
  <c r="E29" i="1"/>
  <c r="L9" i="1"/>
  <c r="L10" i="1"/>
  <c r="L7" i="1"/>
  <c r="L8" i="1"/>
  <c r="L3" i="1"/>
  <c r="M3" i="1" s="1"/>
  <c r="L6" i="1"/>
  <c r="L4" i="1"/>
  <c r="L5" i="1"/>
  <c r="D10" i="43" l="1"/>
  <c r="S52" i="1" s="1"/>
  <c r="AG8" i="1"/>
  <c r="D10" i="41"/>
  <c r="N52" i="1" s="1"/>
  <c r="D5" i="41"/>
  <c r="N47" i="1" s="1"/>
  <c r="D7" i="41"/>
  <c r="N49" i="1" s="1"/>
  <c r="D6" i="41"/>
  <c r="N48" i="1" s="1"/>
  <c r="D8" i="41"/>
  <c r="N50" i="1" s="1"/>
  <c r="I2" i="47"/>
  <c r="AV5" i="1"/>
  <c r="F10" i="41"/>
  <c r="BC8" i="1"/>
  <c r="F10" i="43"/>
  <c r="L2" i="41"/>
  <c r="BE7" i="1"/>
  <c r="G9" i="43"/>
  <c r="T51" i="1" s="1"/>
  <c r="AQ7" i="1"/>
  <c r="E9" i="29"/>
  <c r="U36" i="1" s="1"/>
  <c r="I2" i="28"/>
  <c r="E9" i="28"/>
  <c r="P36" i="1" s="1"/>
  <c r="AE7" i="1"/>
  <c r="G2" i="28"/>
  <c r="D9" i="29"/>
  <c r="S36" i="1" s="1"/>
  <c r="F7" i="41"/>
  <c r="F5" i="41"/>
  <c r="F6" i="41"/>
  <c r="F8" i="41"/>
  <c r="E9" i="41"/>
  <c r="P51" i="1" s="1"/>
  <c r="AS7" i="1"/>
  <c r="I2" i="41"/>
  <c r="E9" i="43"/>
  <c r="U51" i="1" s="1"/>
  <c r="G2" i="47"/>
  <c r="AJ5" i="1"/>
  <c r="D7" i="47"/>
  <c r="S63" i="1" s="1"/>
  <c r="BH4" i="1"/>
  <c r="G6" i="29"/>
  <c r="H6" i="29" s="1"/>
  <c r="G7" i="29"/>
  <c r="G9" i="29"/>
  <c r="C7" i="41"/>
  <c r="I7" i="41" s="1"/>
  <c r="Q36" i="1"/>
  <c r="G8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Q37" i="1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W5" i="1"/>
  <c r="W3" i="1"/>
  <c r="X3" i="1" s="1"/>
  <c r="W6" i="1"/>
  <c r="W4" i="1"/>
  <c r="M36" i="1"/>
  <c r="G9" i="28"/>
  <c r="M33" i="1"/>
  <c r="G6" i="28"/>
  <c r="M4" i="1"/>
  <c r="BH5" i="1" l="1"/>
  <c r="K2" i="47"/>
  <c r="D5" i="28"/>
  <c r="N32" i="1" s="1"/>
  <c r="D6" i="28"/>
  <c r="N33" i="1" s="1"/>
  <c r="D7" i="28"/>
  <c r="N34" i="1" s="1"/>
  <c r="D8" i="28"/>
  <c r="N35" i="1" s="1"/>
  <c r="E10" i="29"/>
  <c r="U37" i="1" s="1"/>
  <c r="AQ8" i="1"/>
  <c r="E10" i="28"/>
  <c r="P37" i="1" s="1"/>
  <c r="AV6" i="1"/>
  <c r="E8" i="47"/>
  <c r="U64" i="1" s="1"/>
  <c r="E10" i="41"/>
  <c r="P52" i="1" s="1"/>
  <c r="AS8" i="1"/>
  <c r="E10" i="43"/>
  <c r="U52" i="1" s="1"/>
  <c r="G10" i="43"/>
  <c r="T52" i="1" s="1"/>
  <c r="G10" i="41"/>
  <c r="O52" i="1" s="1"/>
  <c r="BE8" i="1"/>
  <c r="E5" i="47"/>
  <c r="U61" i="1" s="1"/>
  <c r="E6" i="47"/>
  <c r="U62" i="1" s="1"/>
  <c r="AJ6" i="1"/>
  <c r="D8" i="47"/>
  <c r="S64" i="1" s="1"/>
  <c r="D9" i="28"/>
  <c r="N36" i="1" s="1"/>
  <c r="E5" i="28"/>
  <c r="P32" i="1" s="1"/>
  <c r="E6" i="28"/>
  <c r="P33" i="1" s="1"/>
  <c r="E7" i="28"/>
  <c r="P34" i="1" s="1"/>
  <c r="E8" i="28"/>
  <c r="P35" i="1" s="1"/>
  <c r="E7" i="47"/>
  <c r="U63" i="1" s="1"/>
  <c r="D11" i="41"/>
  <c r="N53" i="1" s="1"/>
  <c r="AG9" i="1"/>
  <c r="D11" i="43"/>
  <c r="S53" i="1" s="1"/>
  <c r="G5" i="41"/>
  <c r="O47" i="1" s="1"/>
  <c r="G6" i="41"/>
  <c r="O48" i="1" s="1"/>
  <c r="G7" i="41"/>
  <c r="O49" i="1" s="1"/>
  <c r="G8" i="41"/>
  <c r="O50" i="1" s="1"/>
  <c r="D5" i="47"/>
  <c r="S61" i="1" s="1"/>
  <c r="D6" i="47"/>
  <c r="S62" i="1" s="1"/>
  <c r="E5" i="41"/>
  <c r="P47" i="1" s="1"/>
  <c r="E6" i="41"/>
  <c r="P48" i="1" s="1"/>
  <c r="E7" i="41"/>
  <c r="P49" i="1" s="1"/>
  <c r="E8" i="41"/>
  <c r="P50" i="1" s="1"/>
  <c r="AE8" i="1"/>
  <c r="D10" i="29"/>
  <c r="S37" i="1" s="1"/>
  <c r="D10" i="28"/>
  <c r="N37" i="1" s="1"/>
  <c r="G9" i="41"/>
  <c r="O51" i="1" s="1"/>
  <c r="F11" i="43"/>
  <c r="BC9" i="1"/>
  <c r="F11" i="41"/>
  <c r="H8" i="29"/>
  <c r="H7" i="29"/>
  <c r="M49" i="1"/>
  <c r="H10" i="29"/>
  <c r="H9" i="29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BC10" i="1" l="1"/>
  <c r="F12" i="43"/>
  <c r="F12" i="41"/>
  <c r="BE9" i="1"/>
  <c r="G11" i="41"/>
  <c r="O53" i="1" s="1"/>
  <c r="G11" i="43"/>
  <c r="T53" i="1" s="1"/>
  <c r="I2" i="46"/>
  <c r="E9" i="47"/>
  <c r="U65" i="1" s="1"/>
  <c r="AV7" i="1"/>
  <c r="E9" i="46"/>
  <c r="P65" i="1" s="1"/>
  <c r="E11" i="29"/>
  <c r="U38" i="1" s="1"/>
  <c r="AQ9" i="1"/>
  <c r="E11" i="28"/>
  <c r="P38" i="1" s="1"/>
  <c r="G2" i="46"/>
  <c r="AJ7" i="1"/>
  <c r="D9" i="47"/>
  <c r="S65" i="1" s="1"/>
  <c r="F5" i="47"/>
  <c r="T61" i="1" s="1"/>
  <c r="F6" i="47"/>
  <c r="T62" i="1" s="1"/>
  <c r="E11" i="41"/>
  <c r="P53" i="1" s="1"/>
  <c r="AS9" i="1"/>
  <c r="E11" i="43"/>
  <c r="U53" i="1" s="1"/>
  <c r="F7" i="47"/>
  <c r="T63" i="1" s="1"/>
  <c r="AG10" i="1"/>
  <c r="D12" i="41"/>
  <c r="N54" i="1" s="1"/>
  <c r="D12" i="43"/>
  <c r="S54" i="1" s="1"/>
  <c r="AE9" i="1"/>
  <c r="D11" i="29"/>
  <c r="S38" i="1" s="1"/>
  <c r="D11" i="28"/>
  <c r="N38" i="1" s="1"/>
  <c r="BH6" i="1"/>
  <c r="F8" i="47"/>
  <c r="T64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K2" i="46" l="1"/>
  <c r="BH7" i="1"/>
  <c r="F9" i="47"/>
  <c r="T65" i="1" s="1"/>
  <c r="D5" i="46"/>
  <c r="N61" i="1" s="1"/>
  <c r="D6" i="46"/>
  <c r="N62" i="1" s="1"/>
  <c r="D7" i="46"/>
  <c r="N63" i="1" s="1"/>
  <c r="D8" i="46"/>
  <c r="N64" i="1" s="1"/>
  <c r="E12" i="41"/>
  <c r="P54" i="1" s="1"/>
  <c r="AS10" i="1"/>
  <c r="E12" i="43"/>
  <c r="U54" i="1" s="1"/>
  <c r="D10" i="46"/>
  <c r="N66" i="1" s="1"/>
  <c r="AJ8" i="1"/>
  <c r="D10" i="47"/>
  <c r="S66" i="1" s="1"/>
  <c r="E5" i="46"/>
  <c r="P61" i="1" s="1"/>
  <c r="E6" i="46"/>
  <c r="P62" i="1" s="1"/>
  <c r="E7" i="46"/>
  <c r="P63" i="1" s="1"/>
  <c r="E8" i="46"/>
  <c r="P64" i="1" s="1"/>
  <c r="E12" i="29"/>
  <c r="U39" i="1" s="1"/>
  <c r="AQ10" i="1"/>
  <c r="E12" i="28"/>
  <c r="P39" i="1" s="1"/>
  <c r="D12" i="28"/>
  <c r="N39" i="1" s="1"/>
  <c r="D12" i="29"/>
  <c r="S39" i="1" s="1"/>
  <c r="AE10" i="1"/>
  <c r="AV8" i="1"/>
  <c r="E10" i="46"/>
  <c r="P66" i="1" s="1"/>
  <c r="E10" i="47"/>
  <c r="U66" i="1" s="1"/>
  <c r="AG11" i="1"/>
  <c r="D13" i="43"/>
  <c r="S55" i="1" s="1"/>
  <c r="D13" i="41"/>
  <c r="N55" i="1" s="1"/>
  <c r="G2" i="42"/>
  <c r="D13" i="42" s="1"/>
  <c r="I55" i="1" s="1"/>
  <c r="D9" i="46"/>
  <c r="N65" i="1" s="1"/>
  <c r="G12" i="41"/>
  <c r="O54" i="1" s="1"/>
  <c r="BE10" i="1"/>
  <c r="G12" i="43"/>
  <c r="T54" i="1" s="1"/>
  <c r="F13" i="41"/>
  <c r="F13" i="43"/>
  <c r="K2" i="42"/>
  <c r="F13" i="42" s="1"/>
  <c r="BC11" i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AV9" i="1" l="1"/>
  <c r="E11" i="46"/>
  <c r="P67" i="1" s="1"/>
  <c r="E11" i="47"/>
  <c r="U67" i="1" s="1"/>
  <c r="E13" i="29"/>
  <c r="U40" i="1" s="1"/>
  <c r="I2" i="25"/>
  <c r="AQ11" i="1"/>
  <c r="E13" i="28"/>
  <c r="P40" i="1" s="1"/>
  <c r="G13" i="41"/>
  <c r="O55" i="1" s="1"/>
  <c r="BE11" i="1"/>
  <c r="L2" i="42"/>
  <c r="G13" i="43"/>
  <c r="T55" i="1" s="1"/>
  <c r="G13" i="42"/>
  <c r="J55" i="1" s="1"/>
  <c r="AG12" i="1"/>
  <c r="D14" i="43"/>
  <c r="S56" i="1" s="1"/>
  <c r="D14" i="41"/>
  <c r="N56" i="1" s="1"/>
  <c r="D14" i="42"/>
  <c r="I56" i="1" s="1"/>
  <c r="F14" i="43"/>
  <c r="F14" i="42"/>
  <c r="BC12" i="1"/>
  <c r="F14" i="41"/>
  <c r="F5" i="46"/>
  <c r="O61" i="1" s="1"/>
  <c r="F6" i="46"/>
  <c r="O62" i="1" s="1"/>
  <c r="F7" i="46"/>
  <c r="O63" i="1" s="1"/>
  <c r="F8" i="46"/>
  <c r="O64" i="1" s="1"/>
  <c r="E13" i="43"/>
  <c r="U55" i="1" s="1"/>
  <c r="I2" i="42"/>
  <c r="AS11" i="1"/>
  <c r="E13" i="41"/>
  <c r="P55" i="1" s="1"/>
  <c r="F7" i="42"/>
  <c r="F9" i="42"/>
  <c r="F11" i="42"/>
  <c r="F10" i="42"/>
  <c r="F8" i="42"/>
  <c r="F5" i="42"/>
  <c r="F6" i="42"/>
  <c r="F12" i="42"/>
  <c r="D5" i="42"/>
  <c r="I47" i="1" s="1"/>
  <c r="D6" i="42"/>
  <c r="I48" i="1" s="1"/>
  <c r="D7" i="42"/>
  <c r="I49" i="1" s="1"/>
  <c r="D8" i="42"/>
  <c r="I50" i="1" s="1"/>
  <c r="D9" i="42"/>
  <c r="I51" i="1" s="1"/>
  <c r="D10" i="42"/>
  <c r="I52" i="1" s="1"/>
  <c r="D11" i="42"/>
  <c r="I53" i="1" s="1"/>
  <c r="D12" i="42"/>
  <c r="I54" i="1" s="1"/>
  <c r="D13" i="28"/>
  <c r="N40" i="1" s="1"/>
  <c r="AE11" i="1"/>
  <c r="D13" i="29"/>
  <c r="S40" i="1" s="1"/>
  <c r="G2" i="25"/>
  <c r="D11" i="47"/>
  <c r="S67" i="1" s="1"/>
  <c r="AJ9" i="1"/>
  <c r="D11" i="46"/>
  <c r="N67" i="1" s="1"/>
  <c r="BH8" i="1"/>
  <c r="F10" i="46"/>
  <c r="O66" i="1" s="1"/>
  <c r="F10" i="47"/>
  <c r="T66" i="1" s="1"/>
  <c r="F9" i="46"/>
  <c r="O65" i="1" s="1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32" s="1"/>
  <c r="B15" i="43"/>
  <c r="B15" i="41"/>
  <c r="B15" i="42"/>
  <c r="G52" i="1"/>
  <c r="G48" i="1"/>
  <c r="G35" i="1"/>
  <c r="G8" i="25"/>
  <c r="G39" i="1"/>
  <c r="G12" i="25"/>
  <c r="G33" i="1"/>
  <c r="G6" i="25"/>
  <c r="Q56" i="1"/>
  <c r="G51" i="1"/>
  <c r="G50" i="1"/>
  <c r="H6" i="47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BH9" i="1" l="1"/>
  <c r="F11" i="46"/>
  <c r="O67" i="1" s="1"/>
  <c r="F11" i="47"/>
  <c r="T67" i="1" s="1"/>
  <c r="D6" i="25"/>
  <c r="I33" i="1" s="1"/>
  <c r="D5" i="25"/>
  <c r="I32" i="1" s="1"/>
  <c r="D7" i="25"/>
  <c r="I34" i="1" s="1"/>
  <c r="D8" i="25"/>
  <c r="I35" i="1" s="1"/>
  <c r="D9" i="25"/>
  <c r="I36" i="1" s="1"/>
  <c r="D10" i="25"/>
  <c r="I37" i="1" s="1"/>
  <c r="D11" i="25"/>
  <c r="I38" i="1" s="1"/>
  <c r="D12" i="25"/>
  <c r="I39" i="1" s="1"/>
  <c r="E6" i="42"/>
  <c r="K48" i="1" s="1"/>
  <c r="E5" i="42"/>
  <c r="K47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E6" i="25"/>
  <c r="K33" i="1" s="1"/>
  <c r="E5" i="25"/>
  <c r="K32" i="1" s="1"/>
  <c r="E7" i="25"/>
  <c r="K34" i="1" s="1"/>
  <c r="E8" i="25"/>
  <c r="K35" i="1" s="1"/>
  <c r="E9" i="25"/>
  <c r="K36" i="1" s="1"/>
  <c r="E10" i="25"/>
  <c r="K37" i="1" s="1"/>
  <c r="E11" i="25"/>
  <c r="K38" i="1" s="1"/>
  <c r="E12" i="25"/>
  <c r="K39" i="1" s="1"/>
  <c r="D13" i="25"/>
  <c r="I40" i="1" s="1"/>
  <c r="D14" i="29"/>
  <c r="S41" i="1" s="1"/>
  <c r="D14" i="28"/>
  <c r="N41" i="1" s="1"/>
  <c r="AE12" i="1"/>
  <c r="D14" i="25"/>
  <c r="I41" i="1" s="1"/>
  <c r="AS12" i="1"/>
  <c r="E14" i="41"/>
  <c r="P56" i="1" s="1"/>
  <c r="E14" i="43"/>
  <c r="U56" i="1" s="1"/>
  <c r="E14" i="42"/>
  <c r="K56" i="1" s="1"/>
  <c r="G7" i="42"/>
  <c r="J49" i="1" s="1"/>
  <c r="G10" i="42"/>
  <c r="J52" i="1" s="1"/>
  <c r="G5" i="42"/>
  <c r="J47" i="1" s="1"/>
  <c r="G6" i="42"/>
  <c r="J48" i="1" s="1"/>
  <c r="G11" i="42"/>
  <c r="J53" i="1" s="1"/>
  <c r="G8" i="42"/>
  <c r="J50" i="1" s="1"/>
  <c r="G9" i="42"/>
  <c r="J51" i="1" s="1"/>
  <c r="G12" i="42"/>
  <c r="J54" i="1" s="1"/>
  <c r="E13" i="25"/>
  <c r="K40" i="1" s="1"/>
  <c r="AJ10" i="1"/>
  <c r="D12" i="46"/>
  <c r="N68" i="1" s="1"/>
  <c r="D12" i="47"/>
  <c r="S68" i="1" s="1"/>
  <c r="F15" i="42"/>
  <c r="K2" i="32"/>
  <c r="F15" i="41"/>
  <c r="F15" i="43"/>
  <c r="E13" i="42"/>
  <c r="K55" i="1" s="1"/>
  <c r="G2" i="32"/>
  <c r="D15" i="32" s="1"/>
  <c r="D57" i="1" s="1"/>
  <c r="D15" i="41"/>
  <c r="N57" i="1" s="1"/>
  <c r="D15" i="43"/>
  <c r="S57" i="1" s="1"/>
  <c r="D15" i="42"/>
  <c r="I57" i="1" s="1"/>
  <c r="G14" i="41"/>
  <c r="O56" i="1" s="1"/>
  <c r="G14" i="43"/>
  <c r="T56" i="1" s="1"/>
  <c r="G14" i="42"/>
  <c r="J56" i="1" s="1"/>
  <c r="BE12" i="1"/>
  <c r="E14" i="25"/>
  <c r="K41" i="1" s="1"/>
  <c r="AQ12" i="1"/>
  <c r="E14" i="29"/>
  <c r="U41" i="1" s="1"/>
  <c r="E14" i="28"/>
  <c r="P41" i="1" s="1"/>
  <c r="E12" i="46"/>
  <c r="P68" i="1" s="1"/>
  <c r="E12" i="47"/>
  <c r="U68" i="1" s="1"/>
  <c r="AV10" i="1"/>
  <c r="I6" i="47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32" s="1"/>
  <c r="C57" i="1" s="1"/>
  <c r="C15" i="43"/>
  <c r="R57" i="1" s="1"/>
  <c r="C15" i="41"/>
  <c r="M57" i="1" s="1"/>
  <c r="C15" i="42"/>
  <c r="H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F6" i="32" l="1"/>
  <c r="F12" i="32"/>
  <c r="F5" i="32"/>
  <c r="F10" i="32"/>
  <c r="F8" i="32"/>
  <c r="F9" i="32"/>
  <c r="F13" i="32"/>
  <c r="F11" i="32"/>
  <c r="F7" i="32"/>
  <c r="F14" i="32"/>
  <c r="AV11" i="1"/>
  <c r="E13" i="47"/>
  <c r="U69" i="1" s="1"/>
  <c r="I2" i="45"/>
  <c r="E13" i="45" s="1"/>
  <c r="K69" i="1" s="1"/>
  <c r="E13" i="46"/>
  <c r="P69" i="1" s="1"/>
  <c r="F15" i="32"/>
  <c r="I2" i="6"/>
  <c r="E15" i="25"/>
  <c r="K42" i="1" s="1"/>
  <c r="E15" i="6"/>
  <c r="F42" i="1" s="1"/>
  <c r="E15" i="29"/>
  <c r="U42" i="1" s="1"/>
  <c r="E15" i="28"/>
  <c r="P42" i="1" s="1"/>
  <c r="E15" i="41"/>
  <c r="P57" i="1" s="1"/>
  <c r="E15" i="42"/>
  <c r="K57" i="1" s="1"/>
  <c r="E15" i="43"/>
  <c r="U57" i="1" s="1"/>
  <c r="I2" i="32"/>
  <c r="E15" i="32"/>
  <c r="F57" i="1" s="1"/>
  <c r="AJ11" i="1"/>
  <c r="D13" i="46"/>
  <c r="N69" i="1" s="1"/>
  <c r="D13" i="47"/>
  <c r="S69" i="1" s="1"/>
  <c r="G2" i="45"/>
  <c r="G15" i="42"/>
  <c r="J57" i="1" s="1"/>
  <c r="G15" i="43"/>
  <c r="T57" i="1" s="1"/>
  <c r="G15" i="41"/>
  <c r="O57" i="1" s="1"/>
  <c r="L2" i="32"/>
  <c r="D5" i="32"/>
  <c r="D47" i="1" s="1"/>
  <c r="D6" i="32"/>
  <c r="D48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D15" i="28"/>
  <c r="N42" i="1" s="1"/>
  <c r="G2" i="6"/>
  <c r="D15" i="25"/>
  <c r="I42" i="1" s="1"/>
  <c r="D15" i="6"/>
  <c r="D42" i="1" s="1"/>
  <c r="D15" i="29"/>
  <c r="S42" i="1" s="1"/>
  <c r="BH10" i="1"/>
  <c r="F12" i="46"/>
  <c r="O68" i="1" s="1"/>
  <c r="F12" i="47"/>
  <c r="T68" i="1" s="1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D14" i="45" l="1"/>
  <c r="I70" i="1" s="1"/>
  <c r="D14" i="47"/>
  <c r="S70" i="1" s="1"/>
  <c r="D14" i="46"/>
  <c r="N70" i="1" s="1"/>
  <c r="AJ12" i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E5" i="6"/>
  <c r="F32" i="1" s="1"/>
  <c r="E6" i="6"/>
  <c r="F33" i="1" s="1"/>
  <c r="E7" i="6"/>
  <c r="F34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E14" i="47"/>
  <c r="U70" i="1" s="1"/>
  <c r="AV12" i="1"/>
  <c r="E14" i="45"/>
  <c r="K70" i="1" s="1"/>
  <c r="E14" i="46"/>
  <c r="P70" i="1" s="1"/>
  <c r="K2" i="45"/>
  <c r="F13" i="46"/>
  <c r="O69" i="1" s="1"/>
  <c r="BH11" i="1"/>
  <c r="F13" i="45"/>
  <c r="J69" i="1" s="1"/>
  <c r="F13" i="47"/>
  <c r="T69" i="1" s="1"/>
  <c r="D5" i="6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G15" i="32"/>
  <c r="E57" i="1" s="1"/>
  <c r="G9" i="32"/>
  <c r="E51" i="1" s="1"/>
  <c r="G10" i="32"/>
  <c r="E52" i="1" s="1"/>
  <c r="G8" i="32"/>
  <c r="E50" i="1" s="1"/>
  <c r="G11" i="32"/>
  <c r="E53" i="1" s="1"/>
  <c r="G5" i="32"/>
  <c r="E47" i="1" s="1"/>
  <c r="G13" i="32"/>
  <c r="E55" i="1" s="1"/>
  <c r="G6" i="32"/>
  <c r="E48" i="1" s="1"/>
  <c r="G12" i="32"/>
  <c r="E54" i="1" s="1"/>
  <c r="G7" i="32"/>
  <c r="E49" i="1" s="1"/>
  <c r="G14" i="32"/>
  <c r="E56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D13" i="45"/>
  <c r="I69" i="1" s="1"/>
  <c r="I10" i="46"/>
  <c r="I8" i="46"/>
  <c r="I7" i="46"/>
  <c r="I6" i="32"/>
  <c r="I8" i="32"/>
  <c r="I12" i="32"/>
  <c r="I11" i="32"/>
  <c r="I9" i="32"/>
  <c r="H6" i="6"/>
  <c r="I13" i="32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5" i="45" l="1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E15" i="47"/>
  <c r="U71" i="1" s="1"/>
  <c r="E15" i="46"/>
  <c r="P71" i="1" s="1"/>
  <c r="E15" i="45"/>
  <c r="K71" i="1" s="1"/>
  <c r="I2" i="44"/>
  <c r="E15" i="44" s="1"/>
  <c r="F71" i="1" s="1"/>
  <c r="F14" i="46"/>
  <c r="O70" i="1" s="1"/>
  <c r="BH12" i="1"/>
  <c r="F14" i="45"/>
  <c r="J70" i="1" s="1"/>
  <c r="F14" i="47"/>
  <c r="T70" i="1" s="1"/>
  <c r="D15" i="47"/>
  <c r="S71" i="1" s="1"/>
  <c r="G2" i="44"/>
  <c r="D15" i="46"/>
  <c r="N71" i="1" s="1"/>
  <c r="D15" i="45"/>
  <c r="I71" i="1" s="1"/>
  <c r="J13" i="32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F15" i="46" l="1"/>
  <c r="O71" i="1" s="1"/>
  <c r="K2" i="44"/>
  <c r="F15" i="45"/>
  <c r="J71" i="1" s="1"/>
  <c r="F15" i="47"/>
  <c r="T71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D15" i="44"/>
  <c r="D71" i="1" s="1"/>
  <c r="E5" i="44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H7" i="45"/>
  <c r="G63" i="1"/>
  <c r="G70" i="1"/>
  <c r="G65" i="1"/>
  <c r="G64" i="1"/>
  <c r="L70" i="1"/>
  <c r="G66" i="1"/>
  <c r="G62" i="1"/>
  <c r="Q70" i="1"/>
  <c r="F5" i="44" l="1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F15" i="44"/>
  <c r="E71" i="1" s="1"/>
  <c r="H9" i="45"/>
  <c r="H14" i="47"/>
  <c r="I14" i="47" s="1"/>
  <c r="H8" i="45"/>
  <c r="I8" i="45" s="1"/>
  <c r="H10" i="45"/>
  <c r="H14" i="45"/>
  <c r="I14" i="45" s="1"/>
  <c r="H6" i="45"/>
  <c r="I7" i="45" s="1"/>
  <c r="H14" i="46"/>
  <c r="I14" i="46" s="1"/>
  <c r="H11" i="45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11" i="45" l="1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<sst xmlns="http://schemas.openxmlformats.org/spreadsheetml/2006/main" count="391" uniqueCount="156">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</sst>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4.6563000760941969E-2</v>
      </c>
      <c r="H3" s="6">
        <f>H2*(1+G3)</f>
        <v>1.0465630007609419</v>
      </c>
      <c r="I3" s="4">
        <f>ohsr</f>
        <v>4.6563000760941969E-2</v>
      </c>
      <c r="J3" s="6">
        <f>J2*(1+I3)</f>
        <v>1.0465630007609419</v>
      </c>
      <c r="K3" s="18"/>
      <c r="L3" s="18">
        <f>(1+K6)^0.5-1</f>
        <v>2.0999874376981698E-2</v>
      </c>
      <c r="M3" s="6">
        <f>M2*(1+L3)</f>
        <v>1.0209998743769817</v>
      </c>
      <c r="N3" s="8"/>
      <c r="O3" s="17"/>
      <c r="P3" s="18"/>
      <c r="Q3" s="6"/>
      <c r="R3" s="4">
        <f>ohsb</f>
        <v>4.6563000760941976E-2</v>
      </c>
      <c r="S3" s="6">
        <f>S2*(1+R3)</f>
        <v>1.0465630007609419</v>
      </c>
      <c r="T3" s="4">
        <f>ohsb</f>
        <v>4.6563000760941976E-2</v>
      </c>
      <c r="U3" s="6">
        <f>U2*(1+T3)</f>
        <v>1.0465630007609419</v>
      </c>
      <c r="V3" s="18"/>
      <c r="W3" s="18">
        <f>(1+V6)^0.5-1</f>
        <v>2.0999874376981698E-2</v>
      </c>
      <c r="X3" s="6">
        <f>X2*(1+W3)</f>
        <v>1.0209998743769817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4.6563000760941969E-2</v>
      </c>
      <c r="H4" s="6">
        <f t="shared" ref="H4:J12" si="0">H3*(1+G4)</f>
        <v>1.0952941145617472</v>
      </c>
      <c r="I4" s="4">
        <f>ohsr</f>
        <v>4.6563000760941969E-2</v>
      </c>
      <c r="J4" s="6">
        <f t="shared" si="0"/>
        <v>1.0952941145617472</v>
      </c>
      <c r="K4" s="18"/>
      <c r="L4" s="18">
        <f>(1+K6)^0.5-1</f>
        <v>2.0999874376981698E-2</v>
      </c>
      <c r="M4" s="6">
        <f t="shared" ref="M4:M12" si="1">M3*(1+L4)</f>
        <v>1.0424407434778125</v>
      </c>
      <c r="N4" s="8">
        <v>0.46</v>
      </c>
      <c r="O4" s="17">
        <f>B4*N4</f>
        <v>13382.78</v>
      </c>
      <c r="P4" s="18"/>
      <c r="Q4" s="6"/>
      <c r="R4" s="4">
        <f>ohsb</f>
        <v>4.6563000760941976E-2</v>
      </c>
      <c r="S4" s="6">
        <f t="shared" ref="S4:U12" si="2">S3*(1+R4)</f>
        <v>1.0952941145617472</v>
      </c>
      <c r="T4" s="4">
        <f>ohsb</f>
        <v>4.6563000760941976E-2</v>
      </c>
      <c r="U4" s="6">
        <f t="shared" si="2"/>
        <v>1.0952941145617472</v>
      </c>
      <c r="V4" s="18"/>
      <c r="W4" s="18">
        <f>(1+V6)^0.5-1</f>
        <v>2.0999874376981698E-2</v>
      </c>
      <c r="X4" s="6">
        <f t="shared" ref="X4:X12" si="3">X3*(1+W4)</f>
        <v>1.0424407434778125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4.6563000760941969E-2</v>
      </c>
      <c r="H5" s="6">
        <f t="shared" si="0"/>
        <v>1.1462942952515409</v>
      </c>
      <c r="I5" s="4">
        <f>ohsr</f>
        <v>4.6563000760941969E-2</v>
      </c>
      <c r="J5" s="6">
        <f t="shared" si="0"/>
        <v>1.1462942952515409</v>
      </c>
      <c r="K5" s="18"/>
      <c r="L5" s="18">
        <f>(1+K6)^0.5-1</f>
        <v>2.0999874376981698E-2</v>
      </c>
      <c r="M5" s="6">
        <f t="shared" si="1"/>
        <v>1.0643318681362939</v>
      </c>
      <c r="N5" s="8"/>
      <c r="O5" s="17"/>
      <c r="P5" s="18"/>
      <c r="Q5" s="6"/>
      <c r="R5" s="4">
        <f>ohsb</f>
        <v>4.6563000760941976E-2</v>
      </c>
      <c r="S5" s="6">
        <f t="shared" si="2"/>
        <v>1.1462942952515409</v>
      </c>
      <c r="T5" s="4">
        <f>ohsb</f>
        <v>4.6563000760941976E-2</v>
      </c>
      <c r="U5" s="6">
        <f t="shared" si="2"/>
        <v>1.1462942952515409</v>
      </c>
      <c r="V5" s="18"/>
      <c r="W5" s="18">
        <f>(1+V6)^0.5-1</f>
        <v>2.0999874376981698E-2</v>
      </c>
      <c r="X5" s="6">
        <f t="shared" si="3"/>
        <v>1.0643318681362939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40317.805</v>
      </c>
      <c r="C6" s="11">
        <f>46038*hsprem</f>
        <v>47419.14</v>
      </c>
      <c r="D6" s="11">
        <f>32249*hsprem</f>
        <v>33216.47</v>
      </c>
      <c r="E6" s="4">
        <f>B6/B4-1</f>
        <v>0.3858249407073866</v>
      </c>
      <c r="F6" s="4">
        <f>E6*(1-abilitybias)</f>
        <v>0.21220371738906266</v>
      </c>
      <c r="G6" s="4">
        <f>3.4*ohsr</f>
        <v>0.15831420258720269</v>
      </c>
      <c r="H6" s="6">
        <f t="shared" si="0"/>
        <v>1.3277689625345481</v>
      </c>
      <c r="I6" s="4">
        <f>ohsr</f>
        <v>4.6563000760941969E-2</v>
      </c>
      <c r="J6" s="6">
        <f t="shared" si="0"/>
        <v>1.1996691973936018</v>
      </c>
      <c r="K6" s="18">
        <f>(1-rsignal)*F6</f>
        <v>4.2440743477812522E-2</v>
      </c>
      <c r="L6" s="18">
        <f>(1+K6)^0.5-1</f>
        <v>2.0999874376981698E-2</v>
      </c>
      <c r="M6" s="6">
        <f t="shared" si="1"/>
        <v>1.0866827036625744</v>
      </c>
      <c r="N6" s="8">
        <v>0.46</v>
      </c>
      <c r="O6" s="17">
        <f>B6*N6</f>
        <v>18546.190300000002</v>
      </c>
      <c r="P6" s="18">
        <f>O6/O4-1</f>
        <v>0.38582494070738682</v>
      </c>
      <c r="Q6" s="4">
        <f>P6*(1-abilitybias)</f>
        <v>0.21220371738906277</v>
      </c>
      <c r="R6" s="4">
        <f>3.4*ohsb</f>
        <v>0.15831420258720272</v>
      </c>
      <c r="S6" s="6">
        <f t="shared" si="2"/>
        <v>1.3277689625345481</v>
      </c>
      <c r="T6" s="4">
        <f>ohsb</f>
        <v>4.6563000760941976E-2</v>
      </c>
      <c r="U6" s="6">
        <f t="shared" si="2"/>
        <v>1.1996691973936018</v>
      </c>
      <c r="V6" s="18">
        <f>(1-rsignal)*Q6</f>
        <v>4.2440743477812543E-2</v>
      </c>
      <c r="W6" s="18">
        <f>(1+V6)^0.5-1</f>
        <v>2.0999874376981698E-2</v>
      </c>
      <c r="X6" s="6">
        <f t="shared" si="3"/>
        <v>1.0866827036625744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5.9120584526853537E-2</v>
      </c>
      <c r="H7" s="6">
        <f t="shared" si="0"/>
        <v>1.4062674397162047</v>
      </c>
      <c r="I7" s="4">
        <f>ocr</f>
        <v>5.9120584526853537E-2</v>
      </c>
      <c r="J7" s="6">
        <f t="shared" si="0"/>
        <v>1.2705943415823728</v>
      </c>
      <c r="K7" s="18"/>
      <c r="L7" s="18">
        <f>(1+K10)^0.25-1</f>
        <v>3.1418660510642127E-2</v>
      </c>
      <c r="M7" s="6">
        <f t="shared" si="1"/>
        <v>1.1208248186117356</v>
      </c>
      <c r="N7" s="8"/>
      <c r="O7" s="17"/>
      <c r="P7" s="18"/>
      <c r="Q7" s="4"/>
      <c r="R7" s="4">
        <f>ocb</f>
        <v>5.2808935972814081E-2</v>
      </c>
      <c r="S7" s="6">
        <f t="shared" si="2"/>
        <v>1.3978870286637248</v>
      </c>
      <c r="T7" s="4">
        <f>ocb</f>
        <v>5.2808935972814081E-2</v>
      </c>
      <c r="U7" s="6">
        <f t="shared" si="2"/>
        <v>1.2630224512273178</v>
      </c>
      <c r="V7" s="18"/>
      <c r="W7" s="18">
        <f>(1+V10)^0.25-1</f>
        <v>2.7807916514466013E-2</v>
      </c>
      <c r="X7" s="6">
        <f t="shared" si="3"/>
        <v>1.1169010855637374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5.9120584526853537E-2</v>
      </c>
      <c r="H8" s="6">
        <f t="shared" si="0"/>
        <v>1.4894067927533086</v>
      </c>
      <c r="I8" s="4">
        <f>ocr</f>
        <v>5.9120584526853537E-2</v>
      </c>
      <c r="J8" s="6">
        <f t="shared" si="0"/>
        <v>1.3457126217532354</v>
      </c>
      <c r="K8" s="18"/>
      <c r="L8" s="18">
        <f>(1+K10)^0.25-1</f>
        <v>3.1418660510642127E-2</v>
      </c>
      <c r="M8" s="6">
        <f t="shared" si="1"/>
        <v>1.1560396330795997</v>
      </c>
      <c r="N8" s="8"/>
      <c r="O8" s="17"/>
      <c r="P8" s="18"/>
      <c r="Q8" s="4"/>
      <c r="R8" s="4">
        <f>ocb</f>
        <v>5.2808935972814081E-2</v>
      </c>
      <c r="S8" s="6">
        <f t="shared" si="2"/>
        <v>1.4717079552576549</v>
      </c>
      <c r="T8" s="4">
        <f>ocb</f>
        <v>5.2808935972814081E-2</v>
      </c>
      <c r="U8" s="6">
        <f t="shared" si="2"/>
        <v>1.329721322986408</v>
      </c>
      <c r="V8" s="18"/>
      <c r="W8" s="18">
        <f>(1+V10)^0.25-1</f>
        <v>2.7807916514466013E-2</v>
      </c>
      <c r="X8" s="6">
        <f t="shared" si="3"/>
        <v>1.1479597777060102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5.9120584526853537E-2</v>
      </c>
      <c r="H9" s="6">
        <f t="shared" si="0"/>
        <v>1.5774613929391506</v>
      </c>
      <c r="I9" s="4">
        <f>ocr</f>
        <v>5.9120584526853537E-2</v>
      </c>
      <c r="J9" s="6">
        <f t="shared" si="0"/>
        <v>1.4252719385564514</v>
      </c>
      <c r="K9" s="18"/>
      <c r="L9" s="18">
        <f>(1+K10)^0.25-1</f>
        <v>3.1418660510642127E-2</v>
      </c>
      <c r="M9" s="6">
        <f t="shared" si="1"/>
        <v>1.1923608498481748</v>
      </c>
      <c r="N9" s="8"/>
      <c r="O9" s="17"/>
      <c r="P9" s="18"/>
      <c r="Q9" s="4"/>
      <c r="R9" s="4">
        <f>ocb</f>
        <v>5.2808935972814081E-2</v>
      </c>
      <c r="S9" s="6">
        <f t="shared" si="2"/>
        <v>1.5494272864375376</v>
      </c>
      <c r="T9" s="4">
        <f>ocb</f>
        <v>5.2808935972814081E-2</v>
      </c>
      <c r="U9" s="6">
        <f t="shared" si="2"/>
        <v>1.3999424911936829</v>
      </c>
      <c r="V9" s="18"/>
      <c r="W9" s="18">
        <f>(1+V10)^0.25-1</f>
        <v>2.7807916514466013E-2</v>
      </c>
      <c r="X9" s="6">
        <f t="shared" si="3"/>
        <v>1.1798821473664238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88597.448200000013</v>
      </c>
      <c r="C10" s="11">
        <f>80508*hsprem*colprem</f>
        <v>102824.81760000001</v>
      </c>
      <c r="D10" s="11">
        <f>58229*hsprem*colprem</f>
        <v>74370.078800000003</v>
      </c>
      <c r="E10" s="4">
        <f>B10/B6-1</f>
        <v>1.1974769757430996</v>
      </c>
      <c r="F10" s="4">
        <f>E10*(1-abilitybias)</f>
        <v>0.65861233665870489</v>
      </c>
      <c r="G10" s="4">
        <f>6.7*ocr</f>
        <v>0.39610791632991871</v>
      </c>
      <c r="H10" s="6">
        <f t="shared" si="0"/>
        <v>2.2023063383871686</v>
      </c>
      <c r="I10" s="4">
        <f>ocr</f>
        <v>5.9120584526853537E-2</v>
      </c>
      <c r="J10" s="6">
        <f t="shared" si="0"/>
        <v>1.5095348486736306</v>
      </c>
      <c r="K10" s="18">
        <f>(1-rsignal)*F10</f>
        <v>0.13172246733174095</v>
      </c>
      <c r="L10" s="18">
        <f>(1+K10)^0.25-1</f>
        <v>3.1418660510642127E-2</v>
      </c>
      <c r="M10" s="6">
        <f t="shared" si="1"/>
        <v>1.2298232305957353</v>
      </c>
      <c r="N10" s="8">
        <v>0.43</v>
      </c>
      <c r="O10" s="17">
        <f>B10*N10</f>
        <v>38096.902726000008</v>
      </c>
      <c r="P10" s="18">
        <f>O10/O6-1</f>
        <v>1.0541632599337669</v>
      </c>
      <c r="Q10" s="4">
        <f>P10*(1-abilitybias)</f>
        <v>0.5797897929635718</v>
      </c>
      <c r="R10" s="4">
        <f>6.7*ocb</f>
        <v>0.35381987101785434</v>
      </c>
      <c r="S10" s="6">
        <f t="shared" si="2"/>
        <v>2.0976454490764112</v>
      </c>
      <c r="T10" s="4">
        <f>ocb</f>
        <v>5.2808935972814081E-2</v>
      </c>
      <c r="U10" s="6">
        <f t="shared" si="2"/>
        <v>1.473871964576752</v>
      </c>
      <c r="V10" s="18">
        <f>(1-rsignal)*Q10</f>
        <v>0.11595795859271434</v>
      </c>
      <c r="W10" s="18">
        <f>(1+V10)^0.25-1</f>
        <v>2.7807916514466013E-2</v>
      </c>
      <c r="X10" s="6">
        <f t="shared" si="3"/>
        <v>1.2126922116172982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8.53678250581935E-2</v>
      </c>
      <c r="H11" s="6">
        <f t="shared" si="0"/>
        <v>2.390312440607155</v>
      </c>
      <c r="I11" s="4">
        <f>oar</f>
        <v>8.53678250581935E-2</v>
      </c>
      <c r="J11" s="6">
        <f t="shared" si="0"/>
        <v>1.6384005555544479</v>
      </c>
      <c r="K11" s="18"/>
      <c r="L11" s="18">
        <f>(1+K12)^0.5-1</f>
        <v>6.828391676751111E-2</v>
      </c>
      <c r="M11" s="6">
        <f t="shared" si="1"/>
        <v>1.313800377712486</v>
      </c>
      <c r="N11" s="8"/>
      <c r="O11" s="17"/>
      <c r="P11" s="18"/>
      <c r="Q11" s="4"/>
      <c r="R11" s="4">
        <f>oab</f>
        <v>7.8728160884311671E-2</v>
      </c>
      <c r="S11" s="6">
        <f t="shared" si="2"/>
        <v>2.262789217469543</v>
      </c>
      <c r="T11" s="4">
        <f>oab</f>
        <v>7.8728160884311671E-2</v>
      </c>
      <c r="U11" s="6">
        <f t="shared" si="2"/>
        <v>1.5899071937268268</v>
      </c>
      <c r="V11" s="18"/>
      <c r="W11" s="18">
        <f>(1+V12)^0.5-1</f>
        <v>6.2800727343379714E-2</v>
      </c>
      <c r="X11" s="6">
        <f t="shared" si="3"/>
        <v>1.2888501645505164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202348.94169600002</v>
      </c>
      <c r="C12" s="11">
        <f>107726*hsprem*colprem*maprem</f>
        <v>242154.25907200002</v>
      </c>
      <c r="D12" s="11">
        <f>72310*hsprem*colprem*maprem</f>
        <v>162543.62432000003</v>
      </c>
      <c r="E12" s="4">
        <f>B12/B10-1</f>
        <v>1.2839138802194077</v>
      </c>
      <c r="F12" s="4">
        <f>E12*(1-abilitybias)</f>
        <v>0.70615263412067431</v>
      </c>
      <c r="G12" s="4">
        <f>6.7*oar</f>
        <v>0.57196442788989643</v>
      </c>
      <c r="H12" s="6">
        <f t="shared" si="0"/>
        <v>3.7574861281771281</v>
      </c>
      <c r="I12" s="4">
        <f>oar</f>
        <v>8.53678250581935E-2</v>
      </c>
      <c r="J12" s="6">
        <f t="shared" si="0"/>
        <v>1.7782672475562671</v>
      </c>
      <c r="K12" s="18">
        <f>(1-rsignal)*F12</f>
        <v>0.14123052682413484</v>
      </c>
      <c r="L12" s="18">
        <f>(1+K12)^0.5-1</f>
        <v>6.828391676751111E-2</v>
      </c>
      <c r="M12" s="6">
        <f t="shared" si="1"/>
        <v>1.4035118133533302</v>
      </c>
      <c r="N12" s="8">
        <v>0.41</v>
      </c>
      <c r="O12" s="17">
        <f>B12*N12</f>
        <v>82963.066095360002</v>
      </c>
      <c r="P12" s="18">
        <f>O12/O10-1</f>
        <v>1.177685327651063</v>
      </c>
      <c r="Q12" s="4">
        <f>P12*(1-abilitybias)</f>
        <v>0.64772693020808469</v>
      </c>
      <c r="R12" s="4">
        <f>6.7*oab</f>
        <v>0.52747867792488823</v>
      </c>
      <c r="S12" s="6">
        <f t="shared" si="2"/>
        <v>3.4563622823230697</v>
      </c>
      <c r="T12" s="4">
        <f>oab</f>
        <v>7.8728160884311671E-2</v>
      </c>
      <c r="U12" s="6">
        <f t="shared" si="2"/>
        <v>1.7150776630656768</v>
      </c>
      <c r="V12" s="18">
        <f>(1-rsignal)*Q12</f>
        <v>0.12954538604161692</v>
      </c>
      <c r="W12" s="18">
        <f>(1+V12)^0.5-1</f>
        <v>6.2800727343379714E-2</v>
      </c>
      <c r="X12" s="6">
        <f t="shared" si="3"/>
        <v>1.3697908923209234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1.03</v>
      </c>
      <c r="G15" s="39">
        <v>1.24</v>
      </c>
      <c r="H15" s="39">
        <v>1.76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4.6563000760941969E-2</v>
      </c>
      <c r="B28" s="10">
        <v>5.9120584526853537E-2</v>
      </c>
      <c r="C28" s="10">
        <v>8.53678250581935E-2</v>
      </c>
      <c r="D28" s="10"/>
      <c r="E28" s="10">
        <v>4.6563000760941976E-2</v>
      </c>
      <c r="F28" s="10">
        <v>5.2808935972814081E-2</v>
      </c>
      <c r="G28" s="10">
        <v>7.8728160884311671E-2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4.507029461753298E-5</v>
      </c>
      <c r="B29" s="9">
        <f>(1+ocr)^3*(1+6.7*ocr)-(1+F10)</f>
        <v>3.943223280167274E-5</v>
      </c>
      <c r="C29" s="9">
        <f>(1+oar)*(1+6.7*oar)-(1+F12)</f>
        <v>6.9780470299818376E-6</v>
      </c>
      <c r="D29" s="9"/>
      <c r="E29" s="9">
        <f>(1+ohsb)*(1+3.4*ohsb)-(1+Q6)</f>
        <v>4.507029461753298E-5</v>
      </c>
      <c r="F29" s="9">
        <f>(1+ocb)^3*(1+6.7*ocb)-(1+Q10)</f>
        <v>3.7351867606671973E-5</v>
      </c>
      <c r="G29" s="9">
        <f>(1+oab)*(1+6.7*oab)-(1+Q12)</f>
        <v>7.3348198295075662E-6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53852.212568025025</v>
      </c>
      <c r="C32" s="3">
        <f>ExcellentStudent!C5</f>
        <v>24003.000645985339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40229.393457080652</v>
      </c>
      <c r="H32" s="17">
        <f>GoodStudent!C5</f>
        <v>18161.745466934841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30365.075655209061</v>
      </c>
      <c r="M32" s="17">
        <f>FairStudent!C5</f>
        <v>13967.93480139617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26561.81532723819</v>
      </c>
      <c r="R32" s="17">
        <f>PoorStudent!C5</f>
        <v>12218.435050529568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56359.733182808377</v>
      </c>
      <c r="C33" s="3">
        <f>ExcellentStudent!C6</f>
        <v>25120.652383329245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42102.594735234932</v>
      </c>
      <c r="H33" s="17">
        <f>GoodStudent!C6</f>
        <v>19007.410834931758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31778.964696048621</v>
      </c>
      <c r="M33" s="17">
        <f>FairStudent!C6</f>
        <v>14618.323760182368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27798.613154532384</v>
      </c>
      <c r="R33" s="17">
        <f>PoorStudent!C6</f>
        <v>12787.362051084896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58984.011481885966</v>
      </c>
      <c r="C34" s="3">
        <f>ExcellentStudent!C7</f>
        <v>26290.345339369556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44063.017885929301</v>
      </c>
      <c r="H34" s="17">
        <f>GoodStudent!C7</f>
        <v>19892.452920102223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33258.688653372672</v>
      </c>
      <c r="M34" s="17">
        <f>FairStudent!C7</f>
        <v>15298.996780551432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61730.484053400425</v>
      </c>
      <c r="C35" s="3">
        <f>ExcellentStudent!C8</f>
        <v>27514.502709412045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46114.72422128122</v>
      </c>
      <c r="H35" s="17">
        <f>GoodStudent!C8</f>
        <v>20818.705220557938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34807.312998447596</v>
      </c>
      <c r="M35" s="17">
        <f>FairStudent!C8</f>
        <v>16011.363979285896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30447.65738113808</v>
      </c>
      <c r="R35" s="17">
        <f>PoorStudent!C8</f>
        <v>14005.922395323518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71503.296411636533</v>
      </c>
      <c r="C36" s="3">
        <f>ExcellentStudent!C9</f>
        <v>31870.439265436042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53415.340013902118</v>
      </c>
      <c r="H36" s="17">
        <f>GoodStudent!C9</f>
        <v>24114.601936448606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40317.805</v>
      </c>
      <c r="M36" s="17">
        <f>FairStudent!C9</f>
        <v>18546.190300000002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35267.953980081307</v>
      </c>
      <c r="R36" s="17">
        <f>PoorStudent!C9</f>
        <v>16223.258830837405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75730.61309108937</v>
      </c>
      <c r="C37" s="3">
        <f>ExcellentStudent!C10</f>
        <v>33553.483252029917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56573.286138224648</v>
      </c>
      <c r="H37" s="17">
        <f>GoodStudent!C10</f>
        <v>25388.068406120416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42701.417198439703</v>
      </c>
      <c r="M37" s="17">
        <f>FairStudent!C10</f>
        <v>19525.594876092327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37353.016034449895</v>
      </c>
      <c r="R37" s="17">
        <f>PoorStudent!C10</f>
        <v>17079.991867705488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80207.851203611572</v>
      </c>
      <c r="C38" s="3">
        <f>ExcellentStudent!C11</f>
        <v>35325.407000751249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59917.931883321435</v>
      </c>
      <c r="H38" s="17">
        <f>GoodStudent!C11</f>
        <v>26728.785285052654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45225.949943336498</v>
      </c>
      <c r="M38" s="17">
        <f>FairStudent!C11</f>
        <v>20556.720765734994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39561.348176247506</v>
      </c>
      <c r="R38" s="17">
        <f>PoorStudent!C11</f>
        <v>17981.968064663331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84949.786250411984</v>
      </c>
      <c r="C39" s="3">
        <f>ExcellentStudent!C12</f>
        <v>37190.904157267527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63460.315039903595</v>
      </c>
      <c r="H39" s="17">
        <f>GoodStudent!C12</f>
        <v>28140.303995802096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47899.734539768775</v>
      </c>
      <c r="M39" s="17">
        <f>FairStudent!C12</f>
        <v>21642.299316463712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41900.238205097638</v>
      </c>
      <c r="R39" s="17">
        <f>PoorStudent!C12</f>
        <v>18931.576664855325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118599.06907473465</v>
      </c>
      <c r="C40" s="3">
        <f>ExcellentStudent!C13</f>
        <v>50349.7850692293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88597.448200000013</v>
      </c>
      <c r="H40" s="17">
        <f>GoodStudent!C13</f>
        <v>38096.902726000008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66873.198581072822</v>
      </c>
      <c r="M40" s="17">
        <f>FairStudent!C13</f>
        <v>29299.774869144701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58497.254254246116</v>
      </c>
      <c r="R40" s="17">
        <f>PoorStudent!C13</f>
        <v>25629.944678579061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128723.6136555712</v>
      </c>
      <c r="C41" s="3">
        <f>ExcellentStudent!C14</f>
        <v>54313.731048650101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96160.819658539971</v>
      </c>
      <c r="H41" s="17">
        <f>GoodStudent!C14</f>
        <v>41096.201813006504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72582.018098623681</v>
      </c>
      <c r="M41" s="17">
        <f>FairStudent!C14</f>
        <v>31606.492258916835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63491.037621807256</v>
      </c>
      <c r="R41" s="17">
        <f>PoorStudent!C14</f>
        <v>27647.743086690236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202348.94169600002</v>
      </c>
      <c r="C42" s="3">
        <f>ExcellentStudent!C15</f>
        <v>82963.066095359987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151161.38785996026</v>
      </c>
      <c r="H42" s="17">
        <f>GoodStudent!C15</f>
        <v>62773.572013065568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114096.35055549706</v>
      </c>
      <c r="M42" s="17">
        <f>FairStudent!C15</f>
        <v>48278.243009493497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99805.652631300138</v>
      </c>
      <c r="R42" s="17">
        <f>PoorStudent!C15</f>
        <v>42231.338057664572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113789.95028675935</v>
      </c>
      <c r="C47" s="3">
        <f>ExcellentStudentCon!C5</f>
        <v>48372.775112157142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58691.886628418768</v>
      </c>
      <c r="H47" s="17">
        <f>GoodStudentCon!C5</f>
        <v>25848.17653203696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33607.435356008442</v>
      </c>
      <c r="M47" s="17">
        <f>FairStudentCon!C5</f>
        <v>15459.420263763885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26561.81532723819</v>
      </c>
      <c r="R47" s="17">
        <f>PoorStudentCon!C5</f>
        <v>12218.435050529568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119088.35182854926</v>
      </c>
      <c r="C48" s="3">
        <f>ExcellentStudentCon!C6</f>
        <v>50625.15667651339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61424.756990158952</v>
      </c>
      <c r="H48" s="17">
        <f>GoodStudentCon!C6</f>
        <v>27051.745195567153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35172.298394063568</v>
      </c>
      <c r="M48" s="17">
        <f>FairStudentCon!C6</f>
        <v>16179.257261269242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27798.613154532384</v>
      </c>
      <c r="R48" s="17">
        <f>PoorStudentCon!C6</f>
        <v>12787.362051084896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124633.46284536133</v>
      </c>
      <c r="C49" s="3">
        <f>ExcellentStudentCon!C7</f>
        <v>52982.41588536468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64284.877996632385</v>
      </c>
      <c r="H49" s="17">
        <f>GoodStudentCon!C7</f>
        <v>28311.355627693156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36810.02615095042</v>
      </c>
      <c r="M49" s="17">
        <f>FairStudentCon!C7</f>
        <v>16932.612029437194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130436.7708706687</v>
      </c>
      <c r="C50" s="3">
        <f>ExcellentStudentCon!C8</f>
        <v>55449.436156551455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67278.174819706634</v>
      </c>
      <c r="H50" s="17">
        <f>GoodStudentCon!C8</f>
        <v>29629.617301328723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38524.01142662741</v>
      </c>
      <c r="M50" s="17">
        <f>FairStudentCon!C8</f>
        <v>17721.045256248613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30447.65738113808</v>
      </c>
      <c r="R50" s="17">
        <f>PoorStudentCon!C8</f>
        <v>14005.922395323518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136510.29833197442</v>
      </c>
      <c r="C51" s="3">
        <f>ExcellentStudentCon!C9</f>
        <v>58031.328294502753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70410.848525031412</v>
      </c>
      <c r="H51" s="17">
        <f>GoodStudentCon!C9</f>
        <v>31009.261194276914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40317.805</v>
      </c>
      <c r="M51" s="17">
        <f>FairStudentCon!C9</f>
        <v>18546.190300000002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31865.391674944909</v>
      </c>
      <c r="R51" s="17">
        <f>PoorStudentCon!C9</f>
        <v>14658.080170474659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144580.86696329594</v>
      </c>
      <c r="C52" s="3">
        <f>ExcellentStudentCon!C10</f>
        <v>61095.900994824508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74573.579046863029</v>
      </c>
      <c r="H52" s="17">
        <f>GoodStudentCon!C10</f>
        <v>32646.82728324975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42701.417198439703</v>
      </c>
      <c r="M52" s="17">
        <f>FairStudentCon!C10</f>
        <v>19525.594876092331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33749.292256944791</v>
      </c>
      <c r="R52" s="17">
        <f>PoorStudentCon!C10</f>
        <v>15432.157787681634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153128.57232956527</v>
      </c>
      <c r="C53" s="3">
        <f>ExcellentStudentCon!C11</f>
        <v>64322.310518661579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78982.412630373074</v>
      </c>
      <c r="H53" s="17">
        <f>GoodStudentCon!C11</f>
        <v>34370.871494966406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45225.949943336491</v>
      </c>
      <c r="M53" s="17">
        <f>FairStudentCon!C11</f>
        <v>20556.720765734997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35744.570142542972</v>
      </c>
      <c r="R53" s="17">
        <f>PoorStudentCon!C11</f>
        <v>16247.113620213677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162181.62303345176</v>
      </c>
      <c r="C54" s="3">
        <f>ExcellentStudentCon!C12</f>
        <v>67719.103296465051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83651.89903242189</v>
      </c>
      <c r="H54" s="17">
        <f>GoodStudentCon!C12</f>
        <v>36185.960647073909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47899.734539768775</v>
      </c>
      <c r="M54" s="17">
        <f>FairStudentCon!C12</f>
        <v>21642.299316463716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37857.810023031241</v>
      </c>
      <c r="R54" s="17">
        <f>PoorStudentCon!C12</f>
        <v>17105.106403126578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171769.89538670325</v>
      </c>
      <c r="C55" s="3">
        <f>ExcellentStudentCon!C13</f>
        <v>71295.27708658445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88597.448200000028</v>
      </c>
      <c r="H55" s="17">
        <f>GoodStudentCon!C13</f>
        <v>38096.902726000008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50731.594844441024</v>
      </c>
      <c r="M55" s="17">
        <f>FairStudentCon!C13</f>
        <v>22785.206115371322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40095.985880499429</v>
      </c>
      <c r="R55" s="17">
        <f>PoorStudentCon!C13</f>
        <v>18008.408871977463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186433.51776633953</v>
      </c>
      <c r="C56" s="3">
        <f>ExcellentStudentCon!C14</f>
        <v>76908.223131348641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96160.819658539986</v>
      </c>
      <c r="H56" s="17">
        <f>GoodStudentCon!C14</f>
        <v>41096.201813006497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55062.440758044417</v>
      </c>
      <c r="M56" s="17">
        <f>FairStudentCon!C14</f>
        <v>24579.043488204476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43518.892988681699</v>
      </c>
      <c r="R56" s="17">
        <f>PoorStudentCon!C14</f>
        <v>19426.177782920968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202348.94169600002</v>
      </c>
      <c r="C57" s="3">
        <f>ExcellentStudentCon!C15</f>
        <v>82963.066095359987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104369.85968860271</v>
      </c>
      <c r="H57" s="17">
        <f>GoodStudentCon!C15</f>
        <v>44331.630201075015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59763.001567954299</v>
      </c>
      <c r="M57" s="17">
        <f>FairStudentCon!C15</f>
        <v>26514.106378326331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47234.006232065731</v>
      </c>
      <c r="R57" s="17">
        <f>PoorStudentCon!C15</f>
        <v>20955.565032782008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144173.30853278626</v>
      </c>
      <c r="C61" s="3">
        <f>ExcellentStudentReas!C5</f>
        <v>60566.226977017221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72040.799031811068</v>
      </c>
      <c r="H61" s="3">
        <f>GoodStudentReas!C5</f>
        <v>31415.145872168461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37101.726993640521</v>
      </c>
      <c r="M61" s="3">
        <f>FairStudentReas!C5</f>
        <v>17066.794417074641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27908.540779919374</v>
      </c>
      <c r="R61" s="3">
        <f>PoorStudentReas!C5</f>
        <v>12837.928758762913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147200.92990048861</v>
      </c>
      <c r="C62" s="3">
        <f>ExcellentStudentReas!C6</f>
        <v>61838.11013502234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73553.646761496493</v>
      </c>
      <c r="H62" s="3">
        <f>GoodStudentReas!C6</f>
        <v>32074.859989018558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37880.858599676045</v>
      </c>
      <c r="M62" s="3">
        <f>FairStudentReas!C6</f>
        <v>17425.19495585098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28494.616630342553</v>
      </c>
      <c r="R62" s="3">
        <f>PoorStudentReas!C6</f>
        <v>13107.523649957575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150292.13093657375</v>
      </c>
      <c r="C63" s="3">
        <f>ExcellentStudentReas!C7</f>
        <v>63136.702679567767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75098.264103456808</v>
      </c>
      <c r="H63" s="3">
        <f>GoodStudentReas!C7</f>
        <v>32748.428019447219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38676.351871561455</v>
      </c>
      <c r="M63" s="3">
        <f>FairStudentReas!C7</f>
        <v>17791.121860918269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153448.2468060907</v>
      </c>
      <c r="C64" s="3">
        <f>ExcellentStudentReas!C8</f>
        <v>64462.565504415528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76675.318215558786</v>
      </c>
      <c r="H64" s="3">
        <f>GoodStudentReas!C8</f>
        <v>33436.140893899239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39488.55040222418</v>
      </c>
      <c r="M64" s="3">
        <f>FairStudentReas!C8</f>
        <v>18164.733185023124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29703.94934524953</v>
      </c>
      <c r="R64" s="3">
        <f>PoorStudentReas!C8</f>
        <v>13663.816698814784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156670.6407123867</v>
      </c>
      <c r="C65" s="3">
        <f>ExcellentStudentReas!C9</f>
        <v>65816.271282026224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78285.490265900633</v>
      </c>
      <c r="H65" s="3">
        <f>GoodStudentReas!C9</f>
        <v>34138.29565232218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40317.805</v>
      </c>
      <c r="M65" s="3">
        <f>FairStudentReas!C9</f>
        <v>18546.190300000002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30327.728549999996</v>
      </c>
      <c r="R65" s="3">
        <f>PoorStudentReas!C9</f>
        <v>13950.755132999999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161593.02238491396</v>
      </c>
      <c r="C66" s="3">
        <f>ExcellentStudentReas!C10</f>
        <v>67646.484659130248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80745.11550747414</v>
      </c>
      <c r="H66" s="3">
        <f>GoodStudentReas!C10</f>
        <v>35087.61052776812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41584.536427829269</v>
      </c>
      <c r="M66" s="3">
        <f>FairStudentReas!C10</f>
        <v>19061.921211523801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31280.585157371355</v>
      </c>
      <c r="R66" s="3">
        <f>PoorStudentReas!C10</f>
        <v>14338.69656705222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166670.05869611417</v>
      </c>
      <c r="C67" s="3">
        <f>ExcellentStudentReas!C11</f>
        <v>69527.592457028441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83282.018879496041</v>
      </c>
      <c r="H67" s="3">
        <f>GoodStudentReas!C11</f>
        <v>36063.323872016386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42891.066860347673</v>
      </c>
      <c r="M67" s="3">
        <f>FairStudentReas!C11</f>
        <v>19591.993525179183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32263.379243005038</v>
      </c>
      <c r="R67" s="3">
        <f>PoorStudentReas!C11</f>
        <v>14737.425844115069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171906.60868757617</v>
      </c>
      <c r="C68" s="3">
        <f>ExcellentStudentReas!C12</f>
        <v>71461.009943525307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85898.628357311813</v>
      </c>
      <c r="H68" s="3">
        <f>GoodStudentReas!C12</f>
        <v>37066.169771483568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44238.646728972177</v>
      </c>
      <c r="M68" s="3">
        <f>FairStudentReas!C12</f>
        <v>20136.806045479323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33277.051402367113</v>
      </c>
      <c r="R68" s="3">
        <f>PoorStudentReas!C12</f>
        <v>15147.242951626353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177307.68406546692</v>
      </c>
      <c r="C69" s="3">
        <f>ExcellentStudentReas!C13</f>
        <v>73448.191742074283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88597.448200000013</v>
      </c>
      <c r="H69" s="3">
        <f>GoodStudentReas!C13</f>
        <v>38096.902726000008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45628.565751999988</v>
      </c>
      <c r="M69" s="3">
        <f>FairStudentReas!C13</f>
        <v>20696.768666860004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34322.571783173262</v>
      </c>
      <c r="R69" s="3">
        <f>PoorStudentReas!C13</f>
        <v>15568.456219049513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189414.9472064334</v>
      </c>
      <c r="C70" s="3">
        <f>ExcellentStudentReas!C14</f>
        <v>78060.791605532577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94647.228978702697</v>
      </c>
      <c r="H70" s="3">
        <f>GoodStudentReas!C14</f>
        <v>40489.415926722795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48744.262938030457</v>
      </c>
      <c r="M70" s="3">
        <f>FairStudentReas!C14</f>
        <v>21996.540792796488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36666.251418062391</v>
      </c>
      <c r="R70" s="3">
        <f>PoorStudentReas!C14</f>
        <v>16546.166593219386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202348.94169599999</v>
      </c>
      <c r="C71" s="3">
        <f>ExcellentStudentReas!C15</f>
        <v>82963.066095360002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101110.11248455998</v>
      </c>
      <c r="H71" s="3">
        <f>GoodStudentReas!C15</f>
        <v>43032.180696629606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52072.712131384607</v>
      </c>
      <c r="M71" s="3">
        <f>FairStudentReas!C15</f>
        <v>23377.939553622429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39169.966678070006</v>
      </c>
      <c r="R71" s="3">
        <f>PoorStudentReas!C15</f>
        <v>17585.277890018293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1.0952941145617472</v>
      </c>
      <c r="F2" s="6">
        <f>Meta!U4</f>
        <v>1.0952941145617472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26561.81532723819</v>
      </c>
      <c r="C5" s="1">
        <f>basebenefits*Meta!U2/benefitsindex</f>
        <v>12218.435050529568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38780.250377767756</v>
      </c>
    </row>
    <row r="6" spans="1:13" x14ac:dyDescent="0.2">
      <c r="A6" s="2">
        <v>9</v>
      </c>
      <c r="B6" s="1">
        <f>baseincome*Meta!J3/incomeindex</f>
        <v>27798.613154532384</v>
      </c>
      <c r="C6" s="1">
        <f>basebenefits*Meta!U3/benefitsindex</f>
        <v>12787.362051084896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40585.97520561728</v>
      </c>
      <c r="J6" s="1">
        <f>I6-I5</f>
        <v>1805.7248278495244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1889.8047943827187</v>
      </c>
    </row>
    <row r="8" spans="1:13" x14ac:dyDescent="0.2">
      <c r="A8" s="2">
        <v>11</v>
      </c>
      <c r="B8" s="1">
        <f>baseincome*Meta!J5/incomeindex</f>
        <v>30447.65738113808</v>
      </c>
      <c r="C8" s="1">
        <f>basebenefits*Meta!U5/benefitsindex</f>
        <v>14005.922395323518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44453.5797764616</v>
      </c>
      <c r="J8" s="1">
        <f t="shared" si="1"/>
        <v>1977.7997764616011</v>
      </c>
    </row>
    <row r="9" spans="1:13" x14ac:dyDescent="0.2">
      <c r="A9" s="2">
        <v>12</v>
      </c>
      <c r="B9" s="1">
        <f>baseincome*Meta!J6/incomeindex</f>
        <v>31865.391674944909</v>
      </c>
      <c r="C9" s="1">
        <f>basebenefits*Meta!U6/benefitsindex</f>
        <v>14658.080170474659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46523.471845419568</v>
      </c>
      <c r="J9" s="1">
        <f t="shared" si="1"/>
        <v>2069.8920689579681</v>
      </c>
    </row>
    <row r="10" spans="1:13" x14ac:dyDescent="0.2">
      <c r="A10" s="2">
        <v>13</v>
      </c>
      <c r="B10" s="1">
        <f>baseincome*Meta!J7/incomeindex</f>
        <v>33749.292256944791</v>
      </c>
      <c r="C10" s="1">
        <f>basebenefits*Meta!U7/benefitsindex</f>
        <v>15432.157787681634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49181.450044626428</v>
      </c>
      <c r="J10" s="1">
        <f t="shared" si="1"/>
        <v>2657.9781992068602</v>
      </c>
    </row>
    <row r="11" spans="1:13" x14ac:dyDescent="0.2">
      <c r="A11" s="2">
        <v>14</v>
      </c>
      <c r="B11" s="1">
        <f>baseincome*Meta!J8/incomeindex</f>
        <v>35744.570142542972</v>
      </c>
      <c r="C11" s="1">
        <f>basebenefits*Meta!U8/benefitsindex</f>
        <v>16247.113620213677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51991.683762756649</v>
      </c>
      <c r="J11" s="1">
        <f t="shared" si="1"/>
        <v>2810.233718130221</v>
      </c>
    </row>
    <row r="12" spans="1:13" x14ac:dyDescent="0.2">
      <c r="A12" s="2">
        <v>15</v>
      </c>
      <c r="B12" s="1">
        <f>baseincome*Meta!J9/incomeindex</f>
        <v>37857.810023031241</v>
      </c>
      <c r="C12" s="1">
        <f>basebenefits*Meta!U9/benefitsindex</f>
        <v>17105.106403126578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54962.916426157819</v>
      </c>
      <c r="J12" s="1">
        <f t="shared" si="1"/>
        <v>2971.2326634011697</v>
      </c>
    </row>
    <row r="13" spans="1:13" x14ac:dyDescent="0.2">
      <c r="A13" s="2">
        <v>16</v>
      </c>
      <c r="B13" s="1">
        <f>baseincome*Meta!J10/incomeindex</f>
        <v>40095.985880499429</v>
      </c>
      <c r="C13" s="1">
        <f>basebenefits*Meta!U10/benefitsindex</f>
        <v>18008.408871977463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58104.394752476888</v>
      </c>
      <c r="J13" s="1">
        <f t="shared" si="1"/>
        <v>3141.4783263190693</v>
      </c>
    </row>
    <row r="14" spans="1:13" x14ac:dyDescent="0.2">
      <c r="A14" s="2">
        <v>17</v>
      </c>
      <c r="B14" s="1">
        <f>baseincome*Meta!J11/incomeindex</f>
        <v>43518.892988681699</v>
      </c>
      <c r="C14" s="1">
        <f>basebenefits*Meta!U11/benefitsindex</f>
        <v>19426.177782920968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62945.070771602666</v>
      </c>
      <c r="J14" s="1">
        <f t="shared" si="1"/>
        <v>4840.6760191257781</v>
      </c>
    </row>
    <row r="15" spans="1:13" x14ac:dyDescent="0.2">
      <c r="A15" s="2">
        <v>18</v>
      </c>
      <c r="B15" s="1">
        <f>baseincome*Meta!J12/incomeindex</f>
        <v>47234.006232065731</v>
      </c>
      <c r="C15" s="1">
        <f>basebenefits*Meta!U12/benefitsindex</f>
        <v>20955.565032782008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68189.571264847735</v>
      </c>
      <c r="J15" s="1">
        <f t="shared" si="1"/>
        <v>5244.5004932450684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202348.94169600002</v>
      </c>
      <c r="C2" s="1">
        <f>Meta!O12</f>
        <v>82963.066095360002</v>
      </c>
      <c r="D2" s="38">
        <f>Meta!Y12</f>
        <v>2.7</v>
      </c>
      <c r="E2" s="6">
        <f>Meta!M12</f>
        <v>1.4035118133533302</v>
      </c>
      <c r="F2" s="6">
        <f>Meta!X12</f>
        <v>1.3697908923209234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144173.30853278626</v>
      </c>
      <c r="C5" s="1">
        <f>basebenefits*Meta!X2/benefitsindex</f>
        <v>60566.226977017221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204739.53550980348</v>
      </c>
    </row>
    <row r="6" spans="1:12" x14ac:dyDescent="0.2">
      <c r="A6" s="2">
        <v>9</v>
      </c>
      <c r="B6" s="1">
        <f>baseincome*Meta!M3/incomeindex</f>
        <v>147200.92990048861</v>
      </c>
      <c r="C6" s="1">
        <f>basebenefits*Meta!X3/benefitsindex</f>
        <v>61838.11013502234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209039.04003551096</v>
      </c>
      <c r="I6" s="1">
        <f>H6-H5</f>
        <v>4299.5045257074817</v>
      </c>
    </row>
    <row r="7" spans="1:12" x14ac:dyDescent="0.2">
      <c r="A7" s="2">
        <v>10</v>
      </c>
      <c r="B7" s="1">
        <f>baseincome*Meta!M4/incomeindex</f>
        <v>150292.13093657375</v>
      </c>
      <c r="C7" s="1">
        <f>basebenefits*Meta!X4/benefitsindex</f>
        <v>63136.702679567767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213428.83361614152</v>
      </c>
      <c r="I7" s="1">
        <f t="shared" ref="I7:I15" si="1">H7-H6</f>
        <v>4389.7935806305613</v>
      </c>
    </row>
    <row r="8" spans="1:12" x14ac:dyDescent="0.2">
      <c r="A8" s="2">
        <v>11</v>
      </c>
      <c r="B8" s="1">
        <f>baseincome*Meta!M5/incomeindex</f>
        <v>153448.2468060907</v>
      </c>
      <c r="C8" s="1">
        <f>basebenefits*Meta!X5/benefitsindex</f>
        <v>64462.565504415528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217910.81231050624</v>
      </c>
      <c r="I8" s="1">
        <f t="shared" si="1"/>
        <v>4481.9786943647196</v>
      </c>
    </row>
    <row r="9" spans="1:12" x14ac:dyDescent="0.2">
      <c r="A9" s="2">
        <v>12</v>
      </c>
      <c r="B9" s="1">
        <f>baseincome*Meta!M6/incomeindex</f>
        <v>156670.6407123867</v>
      </c>
      <c r="C9" s="1">
        <f>basebenefits*Meta!X6/benefitsindex</f>
        <v>65816.271282026224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222486.91199441292</v>
      </c>
      <c r="I9" s="1">
        <f t="shared" si="1"/>
        <v>4576.0996839066793</v>
      </c>
    </row>
    <row r="10" spans="1:12" x14ac:dyDescent="0.2">
      <c r="A10" s="2">
        <v>13</v>
      </c>
      <c r="B10" s="1">
        <f>baseincome*Meta!M7/incomeindex</f>
        <v>161593.02238491396</v>
      </c>
      <c r="C10" s="1">
        <f>basebenefits*Meta!X7/benefitsindex</f>
        <v>67646.484659130248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229239.50704404421</v>
      </c>
      <c r="I10" s="1">
        <f t="shared" si="1"/>
        <v>6752.5950496312871</v>
      </c>
    </row>
    <row r="11" spans="1:12" x14ac:dyDescent="0.2">
      <c r="A11" s="2">
        <v>14</v>
      </c>
      <c r="B11" s="1">
        <f>baseincome*Meta!M8/incomeindex</f>
        <v>166670.05869611417</v>
      </c>
      <c r="C11" s="1">
        <f>basebenefits*Meta!X8/benefitsindex</f>
        <v>69527.592457028441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236197.65115314262</v>
      </c>
      <c r="I11" s="1">
        <f t="shared" si="1"/>
        <v>6958.1441090984154</v>
      </c>
    </row>
    <row r="12" spans="1:12" x14ac:dyDescent="0.2">
      <c r="A12" s="2">
        <v>15</v>
      </c>
      <c r="B12" s="1">
        <f>baseincome*Meta!M9/incomeindex</f>
        <v>171906.60868757617</v>
      </c>
      <c r="C12" s="1">
        <f>basebenefits*Meta!X9/benefitsindex</f>
        <v>71461.009943525307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243367.61863110148</v>
      </c>
      <c r="I12" s="1">
        <f t="shared" si="1"/>
        <v>7169.9674779588531</v>
      </c>
    </row>
    <row r="13" spans="1:12" x14ac:dyDescent="0.2">
      <c r="A13" s="2">
        <v>16</v>
      </c>
      <c r="B13" s="1">
        <f>baseincome*Meta!M10/incomeindex</f>
        <v>177307.68406546692</v>
      </c>
      <c r="C13" s="1">
        <f>basebenefits*Meta!X10/benefitsindex</f>
        <v>73448.191742074283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250755.87580754119</v>
      </c>
      <c r="I13" s="1">
        <f t="shared" si="1"/>
        <v>7388.2571764397144</v>
      </c>
    </row>
    <row r="14" spans="1:12" x14ac:dyDescent="0.2">
      <c r="A14" s="2">
        <v>17</v>
      </c>
      <c r="B14" s="1">
        <f>baseincome*Meta!M11/incomeindex</f>
        <v>189414.9472064334</v>
      </c>
      <c r="C14" s="1">
        <f>basebenefits*Meta!X11/benefitsindex</f>
        <v>78060.791605532577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267475.73881196597</v>
      </c>
      <c r="I14" s="1">
        <f t="shared" si="1"/>
        <v>16719.863004424784</v>
      </c>
    </row>
    <row r="15" spans="1:12" x14ac:dyDescent="0.2">
      <c r="A15" s="2">
        <v>18</v>
      </c>
      <c r="B15" s="1">
        <f>baseincome*Meta!M12/incomeindex</f>
        <v>202348.94169599999</v>
      </c>
      <c r="C15" s="1">
        <f>basebenefits*Meta!X12/benefitsindex</f>
        <v>82963.066095360002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285312.00779136003</v>
      </c>
      <c r="I15" s="1">
        <f t="shared" si="1"/>
        <v>17836.268979394052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88597.448200000013</v>
      </c>
      <c r="C2" s="1">
        <f>Meta!O10</f>
        <v>38096.902726000008</v>
      </c>
      <c r="D2" s="38">
        <f>Meta!Y10</f>
        <v>3.4</v>
      </c>
      <c r="E2" s="6">
        <f>Meta!M10</f>
        <v>1.2298232305957353</v>
      </c>
      <c r="F2" s="6">
        <f>Meta!X10</f>
        <v>1.2126922116172982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72040.799031811068</v>
      </c>
      <c r="C5" s="1">
        <f>basebenefits*Meta!X2/benefitsindex</f>
        <v>31415.145872168461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103455.94490397953</v>
      </c>
    </row>
    <row r="6" spans="1:12" x14ac:dyDescent="0.2">
      <c r="A6" s="2">
        <v>9</v>
      </c>
      <c r="B6" s="1">
        <f>baseincome*Meta!M3/incomeindex</f>
        <v>73553.646761496493</v>
      </c>
      <c r="C6" s="1">
        <f>basebenefits*Meta!X3/benefitsindex</f>
        <v>32074.859989018558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105628.50675051505</v>
      </c>
      <c r="I6" s="1">
        <f>H6-H5</f>
        <v>2172.5618465355219</v>
      </c>
    </row>
    <row r="7" spans="1:12" x14ac:dyDescent="0.2">
      <c r="A7" s="2">
        <v>10</v>
      </c>
      <c r="B7" s="1">
        <f>baseincome*Meta!M4/incomeindex</f>
        <v>75098.264103456808</v>
      </c>
      <c r="C7" s="1">
        <f>basebenefits*Meta!X4/benefitsindex</f>
        <v>32748.428019447219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107846.69212290403</v>
      </c>
      <c r="I7" s="1">
        <f t="shared" ref="I7:I15" si="1">H7-H6</f>
        <v>2218.1853723889799</v>
      </c>
    </row>
    <row r="8" spans="1:12" x14ac:dyDescent="0.2">
      <c r="A8" s="2">
        <v>11</v>
      </c>
      <c r="B8" s="1">
        <f>baseincome*Meta!M5/incomeindex</f>
        <v>76675.318215558786</v>
      </c>
      <c r="C8" s="1">
        <f>basebenefits*Meta!X5/benefitsindex</f>
        <v>33436.140893899239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110111.45910945802</v>
      </c>
      <c r="I8" s="1">
        <f t="shared" si="1"/>
        <v>2264.7669865539938</v>
      </c>
    </row>
    <row r="9" spans="1:12" x14ac:dyDescent="0.2">
      <c r="A9" s="2">
        <v>12</v>
      </c>
      <c r="B9" s="1">
        <f>baseincome*Meta!M6/incomeindex</f>
        <v>78285.490265900633</v>
      </c>
      <c r="C9" s="1">
        <f>basebenefits*Meta!X6/benefitsindex</f>
        <v>34138.29565232218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112423.78591822281</v>
      </c>
      <c r="I9" s="1">
        <f t="shared" si="1"/>
        <v>2312.3268087647884</v>
      </c>
    </row>
    <row r="10" spans="1:12" x14ac:dyDescent="0.2">
      <c r="A10" s="2">
        <v>13</v>
      </c>
      <c r="B10" s="1">
        <f>baseincome*Meta!M7/incomeindex</f>
        <v>80745.11550747414</v>
      </c>
      <c r="C10" s="1">
        <f>basebenefits*Meta!X7/benefitsindex</f>
        <v>35087.61052776812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115832.72603524226</v>
      </c>
      <c r="I10" s="1">
        <f t="shared" si="1"/>
        <v>3408.9401170194469</v>
      </c>
    </row>
    <row r="11" spans="1:12" x14ac:dyDescent="0.2">
      <c r="A11" s="2">
        <v>14</v>
      </c>
      <c r="B11" s="1">
        <f>baseincome*Meta!M8/incomeindex</f>
        <v>83282.018879496041</v>
      </c>
      <c r="C11" s="1">
        <f>basebenefits*Meta!X8/benefitsindex</f>
        <v>36063.323872016386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119345.34275151242</v>
      </c>
      <c r="I11" s="1">
        <f t="shared" si="1"/>
        <v>3512.6167162701604</v>
      </c>
    </row>
    <row r="12" spans="1:12" x14ac:dyDescent="0.2">
      <c r="A12" s="2">
        <v>15</v>
      </c>
      <c r="B12" s="1">
        <f>baseincome*Meta!M9/incomeindex</f>
        <v>85898.628357311813</v>
      </c>
      <c r="C12" s="1">
        <f>basebenefits*Meta!X9/benefitsindex</f>
        <v>37066.169771483568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122964.79812879537</v>
      </c>
      <c r="I12" s="1">
        <f t="shared" si="1"/>
        <v>3619.4553772829531</v>
      </c>
    </row>
    <row r="13" spans="1:12" x14ac:dyDescent="0.2">
      <c r="A13" s="2">
        <v>16</v>
      </c>
      <c r="B13" s="1">
        <f>baseincome*Meta!M10/incomeindex</f>
        <v>88597.448200000013</v>
      </c>
      <c r="C13" s="1">
        <f>basebenefits*Meta!X10/benefitsindex</f>
        <v>38096.902726000008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126694.35092600001</v>
      </c>
      <c r="I13" s="1">
        <f t="shared" si="1"/>
        <v>3729.5527972046402</v>
      </c>
    </row>
    <row r="14" spans="1:12" x14ac:dyDescent="0.2">
      <c r="A14" s="2">
        <v>17</v>
      </c>
      <c r="B14" s="1">
        <f>baseincome*Meta!M11/incomeindex</f>
        <v>94647.228978702697</v>
      </c>
      <c r="C14" s="1">
        <f>basebenefits*Meta!X11/benefitsindex</f>
        <v>40489.415926722795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135136.64490542549</v>
      </c>
      <c r="I14" s="1">
        <f t="shared" si="1"/>
        <v>8442.293979425478</v>
      </c>
    </row>
    <row r="15" spans="1:12" x14ac:dyDescent="0.2">
      <c r="A15" s="2">
        <v>18</v>
      </c>
      <c r="B15" s="1">
        <f>baseincome*Meta!M12/incomeindex</f>
        <v>101110.11248455998</v>
      </c>
      <c r="C15" s="1">
        <f>basebenefits*Meta!X12/benefitsindex</f>
        <v>43032.180696629606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144142.2931811896</v>
      </c>
      <c r="I15" s="1">
        <f t="shared" si="1"/>
        <v>9005.6482757641061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40317.805</v>
      </c>
      <c r="C2" s="1">
        <f>Meta!O6</f>
        <v>18546.190300000002</v>
      </c>
      <c r="D2" s="38">
        <f>Meta!Y6</f>
        <v>6.25</v>
      </c>
      <c r="E2" s="6">
        <f>Meta!M6</f>
        <v>1.0866827036625744</v>
      </c>
      <c r="F2" s="6">
        <f>Meta!X6</f>
        <v>1.0866827036625744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37101.726993640521</v>
      </c>
      <c r="C5" s="1">
        <f>basebenefits*Meta!X2/benefitsindex</f>
        <v>17066.794417074641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54168.521410715162</v>
      </c>
    </row>
    <row r="6" spans="1:12" x14ac:dyDescent="0.2">
      <c r="A6" s="2">
        <v>9</v>
      </c>
      <c r="B6" s="1">
        <f>baseincome*Meta!M3/incomeindex</f>
        <v>37880.858599676045</v>
      </c>
      <c r="C6" s="1">
        <f>basebenefits*Meta!X3/benefitsindex</f>
        <v>17425.19495585098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55306.053555527025</v>
      </c>
      <c r="I6" s="1">
        <f>H6-H5</f>
        <v>1137.532144811863</v>
      </c>
    </row>
    <row r="7" spans="1:12" x14ac:dyDescent="0.2">
      <c r="A7" s="2">
        <v>10</v>
      </c>
      <c r="B7" s="1">
        <f>baseincome*Meta!M4/incomeindex</f>
        <v>38676.351871561455</v>
      </c>
      <c r="C7" s="1">
        <f>basebenefits*Meta!X4/benefitsindex</f>
        <v>17791.121860918269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56467.473732479724</v>
      </c>
      <c r="I7" s="1">
        <f t="shared" ref="I7:I15" si="1">H7-H6</f>
        <v>1161.420176952699</v>
      </c>
    </row>
    <row r="8" spans="1:12" x14ac:dyDescent="0.2">
      <c r="A8" s="2">
        <v>11</v>
      </c>
      <c r="B8" s="1">
        <f>baseincome*Meta!M5/incomeindex</f>
        <v>39488.55040222418</v>
      </c>
      <c r="C8" s="1">
        <f>basebenefits*Meta!X5/benefitsindex</f>
        <v>18164.733185023124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57653.283587247308</v>
      </c>
      <c r="I8" s="1">
        <f t="shared" si="1"/>
        <v>1185.8098547675836</v>
      </c>
    </row>
    <row r="9" spans="1:12" x14ac:dyDescent="0.2">
      <c r="A9" s="2">
        <v>12</v>
      </c>
      <c r="B9" s="1">
        <f>baseincome*Meta!M6/incomeindex</f>
        <v>40317.805</v>
      </c>
      <c r="C9" s="1">
        <f>basebenefits*Meta!X6/benefitsindex</f>
        <v>18546.190300000002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58863.995300000002</v>
      </c>
      <c r="I9" s="1">
        <f t="shared" si="1"/>
        <v>1210.7117127526944</v>
      </c>
    </row>
    <row r="10" spans="1:12" x14ac:dyDescent="0.2">
      <c r="A10" s="2">
        <v>13</v>
      </c>
      <c r="B10" s="1">
        <f>baseincome*Meta!M7/incomeindex</f>
        <v>41584.536427829269</v>
      </c>
      <c r="C10" s="1">
        <f>basebenefits*Meta!X7/benefitsindex</f>
        <v>19061.921211523801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60646.457639353073</v>
      </c>
      <c r="I10" s="1">
        <f t="shared" si="1"/>
        <v>1782.462339353071</v>
      </c>
    </row>
    <row r="11" spans="1:12" x14ac:dyDescent="0.2">
      <c r="A11" s="2">
        <v>14</v>
      </c>
      <c r="B11" s="1">
        <f>baseincome*Meta!M8/incomeindex</f>
        <v>42891.066860347673</v>
      </c>
      <c r="C11" s="1">
        <f>basebenefits*Meta!X8/benefitsindex</f>
        <v>19591.993525179183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62483.060385526856</v>
      </c>
      <c r="I11" s="1">
        <f t="shared" si="1"/>
        <v>1836.6027461737831</v>
      </c>
    </row>
    <row r="12" spans="1:12" x14ac:dyDescent="0.2">
      <c r="A12" s="2">
        <v>15</v>
      </c>
      <c r="B12" s="1">
        <f>baseincome*Meta!M9/incomeindex</f>
        <v>44238.646728972177</v>
      </c>
      <c r="C12" s="1">
        <f>basebenefits*Meta!X9/benefitsindex</f>
        <v>20136.806045479323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64375.4527744515</v>
      </c>
      <c r="I12" s="1">
        <f t="shared" si="1"/>
        <v>1892.3923889246435</v>
      </c>
    </row>
    <row r="13" spans="1:12" x14ac:dyDescent="0.2">
      <c r="A13" s="2">
        <v>16</v>
      </c>
      <c r="B13" s="1">
        <f>baseincome*Meta!M10/incomeindex</f>
        <v>45628.565751999988</v>
      </c>
      <c r="C13" s="1">
        <f>basebenefits*Meta!X10/benefitsindex</f>
        <v>20696.768666860004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66325.334418859988</v>
      </c>
      <c r="I13" s="1">
        <f t="shared" si="1"/>
        <v>1949.8816444084878</v>
      </c>
    </row>
    <row r="14" spans="1:12" x14ac:dyDescent="0.2">
      <c r="A14" s="2">
        <v>17</v>
      </c>
      <c r="B14" s="1">
        <f>baseincome*Meta!M11/incomeindex</f>
        <v>48744.262938030457</v>
      </c>
      <c r="C14" s="1">
        <f>basebenefits*Meta!X11/benefitsindex</f>
        <v>21996.540792796488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70740.803730826941</v>
      </c>
      <c r="I14" s="1">
        <f t="shared" si="1"/>
        <v>4415.4693119669537</v>
      </c>
    </row>
    <row r="15" spans="1:12" x14ac:dyDescent="0.2">
      <c r="A15" s="2">
        <v>18</v>
      </c>
      <c r="B15" s="1">
        <f>baseincome*Meta!M12/incomeindex</f>
        <v>52072.712131384607</v>
      </c>
      <c r="C15" s="1">
        <f>basebenefits*Meta!X12/benefitsindex</f>
        <v>23377.939553622429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75450.651685007033</v>
      </c>
      <c r="I15" s="1">
        <f t="shared" si="1"/>
        <v>4709.8479541800916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1.0424407434778125</v>
      </c>
      <c r="F2" s="6">
        <f>Meta!X4</f>
        <v>1.0424407434778125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27908.540779919374</v>
      </c>
      <c r="C5" s="1">
        <f>basebenefits*Meta!X2/benefitsindex</f>
        <v>12837.928758762913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40746.469538682286</v>
      </c>
    </row>
    <row r="6" spans="1:12" x14ac:dyDescent="0.2">
      <c r="A6" s="2">
        <v>9</v>
      </c>
      <c r="B6" s="1">
        <f>baseincome*Meta!M3/incomeindex</f>
        <v>28494.616630342553</v>
      </c>
      <c r="C6" s="1">
        <f>basebenefits*Meta!X3/benefitsindex</f>
        <v>13107.523649957575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41602.140280300126</v>
      </c>
      <c r="I6" s="1">
        <f>H6-H5</f>
        <v>855.67074161783967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873.63971969987324</v>
      </c>
    </row>
    <row r="8" spans="1:12" x14ac:dyDescent="0.2">
      <c r="A8" s="2">
        <v>11</v>
      </c>
      <c r="B8" s="1">
        <f>baseincome*Meta!M5/incomeindex</f>
        <v>29703.94934524953</v>
      </c>
      <c r="C8" s="1">
        <f>basebenefits*Meta!X5/benefitsindex</f>
        <v>13663.816698814784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43367.766044064316</v>
      </c>
      <c r="I8" s="1">
        <f t="shared" si="1"/>
        <v>891.98604406431696</v>
      </c>
    </row>
    <row r="9" spans="1:12" x14ac:dyDescent="0.2">
      <c r="A9" s="2">
        <v>12</v>
      </c>
      <c r="B9" s="1">
        <f>baseincome*Meta!M6/incomeindex</f>
        <v>30327.728549999996</v>
      </c>
      <c r="C9" s="1">
        <f>basebenefits*Meta!X6/benefitsindex</f>
        <v>13950.755132999999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44278.483682999999</v>
      </c>
      <c r="I9" s="1">
        <f t="shared" si="1"/>
        <v>910.71763893568277</v>
      </c>
    </row>
    <row r="10" spans="1:12" x14ac:dyDescent="0.2">
      <c r="A10" s="2">
        <v>13</v>
      </c>
      <c r="B10" s="1">
        <f>baseincome*Meta!M7/incomeindex</f>
        <v>31280.585157371355</v>
      </c>
      <c r="C10" s="1">
        <f>basebenefits*Meta!X7/benefitsindex</f>
        <v>14338.69656705222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45619.281724423578</v>
      </c>
      <c r="I10" s="1">
        <f t="shared" si="1"/>
        <v>1340.798041423579</v>
      </c>
    </row>
    <row r="11" spans="1:12" x14ac:dyDescent="0.2">
      <c r="A11" s="2">
        <v>14</v>
      </c>
      <c r="B11" s="1">
        <f>baseincome*Meta!M8/incomeindex</f>
        <v>32263.379243005038</v>
      </c>
      <c r="C11" s="1">
        <f>basebenefits*Meta!X8/benefitsindex</f>
        <v>14737.425844115069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47000.805087120105</v>
      </c>
      <c r="I11" s="1">
        <f t="shared" si="1"/>
        <v>1381.5233626965273</v>
      </c>
    </row>
    <row r="12" spans="1:12" x14ac:dyDescent="0.2">
      <c r="A12" s="2">
        <v>15</v>
      </c>
      <c r="B12" s="1">
        <f>baseincome*Meta!M9/incomeindex</f>
        <v>33277.051402367113</v>
      </c>
      <c r="C12" s="1">
        <f>basebenefits*Meta!X9/benefitsindex</f>
        <v>15147.242951626353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48424.294353993464</v>
      </c>
      <c r="I12" s="1">
        <f t="shared" si="1"/>
        <v>1423.4892668733592</v>
      </c>
    </row>
    <row r="13" spans="1:12" x14ac:dyDescent="0.2">
      <c r="A13" s="2">
        <v>16</v>
      </c>
      <c r="B13" s="1">
        <f>baseincome*Meta!M10/incomeindex</f>
        <v>34322.571783173262</v>
      </c>
      <c r="C13" s="1">
        <f>basebenefits*Meta!X10/benefitsindex</f>
        <v>15568.456219049513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49891.028002222774</v>
      </c>
      <c r="I13" s="1">
        <f t="shared" si="1"/>
        <v>1466.7336482293103</v>
      </c>
    </row>
    <row r="14" spans="1:12" x14ac:dyDescent="0.2">
      <c r="A14" s="2">
        <v>17</v>
      </c>
      <c r="B14" s="1">
        <f>baseincome*Meta!M11/incomeindex</f>
        <v>36666.251418062391</v>
      </c>
      <c r="C14" s="1">
        <f>basebenefits*Meta!X11/benefitsindex</f>
        <v>16546.166593219386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53212.418011281778</v>
      </c>
      <c r="I14" s="1">
        <f t="shared" si="1"/>
        <v>3321.3900090590032</v>
      </c>
    </row>
    <row r="15" spans="1:12" x14ac:dyDescent="0.2">
      <c r="A15" s="2">
        <v>18</v>
      </c>
      <c r="B15" s="1">
        <f>baseincome*Meta!M12/incomeindex</f>
        <v>39169.966678070006</v>
      </c>
      <c r="C15" s="1">
        <f>basebenefits*Meta!X12/benefitsindex</f>
        <v>17585.277890018293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56755.244568088296</v>
      </c>
      <c r="I15" s="1">
        <f t="shared" si="1"/>
        <v>3542.8265568065181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202348.94169600002</v>
      </c>
      <c r="C2" s="1">
        <f>Meta!O12</f>
        <v>82963.066095360002</v>
      </c>
      <c r="D2" s="38">
        <f>Meta!Y12</f>
        <v>2.7</v>
      </c>
      <c r="E2" s="6">
        <f>Meta!H12</f>
        <v>3.7574861281771281</v>
      </c>
      <c r="F2" s="6">
        <f>Meta!S12</f>
        <v>3.4563622823230697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53852.212568025025</v>
      </c>
      <c r="C5" s="1">
        <f>basebenefits*Meta!S2/benefitsindex</f>
        <v>24003.000645985339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77855.213214010364</v>
      </c>
    </row>
    <row r="6" spans="1:9" x14ac:dyDescent="0.2">
      <c r="A6" s="2">
        <v>9</v>
      </c>
      <c r="B6" s="1">
        <f>baseincome*Meta!H3/incomeindex</f>
        <v>56359.733182808377</v>
      </c>
      <c r="C6" s="1">
        <f>basebenefits*Meta!S3/benefitsindex</f>
        <v>25120.652383329245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81480.385566137615</v>
      </c>
      <c r="H6" s="1">
        <f>G6-G5</f>
        <v>3625.1723521272506</v>
      </c>
    </row>
    <row r="7" spans="1:9" x14ac:dyDescent="0.2">
      <c r="A7" s="2">
        <v>10</v>
      </c>
      <c r="B7" s="1">
        <f>baseincome*Meta!H4/incomeindex</f>
        <v>58984.011481885966</v>
      </c>
      <c r="C7" s="1">
        <f>basebenefits*Meta!S4/benefitsindex</f>
        <v>26290.345339369556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85274.356821255526</v>
      </c>
      <c r="H7" s="1">
        <f t="shared" ref="H7:H15" si="1">G7-G6</f>
        <v>3793.9712551179109</v>
      </c>
    </row>
    <row r="8" spans="1:9" x14ac:dyDescent="0.2">
      <c r="A8" s="2">
        <v>11</v>
      </c>
      <c r="B8" s="1">
        <f>baseincome*Meta!H5/incomeindex</f>
        <v>61730.484053400425</v>
      </c>
      <c r="C8" s="1">
        <f>basebenefits*Meta!S5/benefitsindex</f>
        <v>27514.502709412045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89244.986762812478</v>
      </c>
      <c r="H8" s="1">
        <f t="shared" si="1"/>
        <v>3970.629941556952</v>
      </c>
    </row>
    <row r="9" spans="1:9" x14ac:dyDescent="0.2">
      <c r="A9" s="2">
        <v>12</v>
      </c>
      <c r="B9" s="1">
        <f>baseincome*Meta!H6/incomeindex</f>
        <v>71503.296411636533</v>
      </c>
      <c r="C9" s="1">
        <f>basebenefits*Meta!S6/benefitsindex</f>
        <v>31870.439265436042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103373.73567707257</v>
      </c>
      <c r="H9" s="1">
        <f t="shared" si="1"/>
        <v>14128.748914260097</v>
      </c>
    </row>
    <row r="10" spans="1:9" x14ac:dyDescent="0.2">
      <c r="A10" s="2">
        <v>13</v>
      </c>
      <c r="B10" s="1">
        <f>baseincome*Meta!H7/incomeindex</f>
        <v>75730.61309108937</v>
      </c>
      <c r="C10" s="1">
        <f>basebenefits*Meta!S7/benefitsindex</f>
        <v>33553.483252029917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109284.09634311928</v>
      </c>
      <c r="H10" s="1">
        <f t="shared" si="1"/>
        <v>5910.3606660467049</v>
      </c>
    </row>
    <row r="11" spans="1:9" x14ac:dyDescent="0.2">
      <c r="A11" s="2">
        <v>14</v>
      </c>
      <c r="B11" s="1">
        <f>baseincome*Meta!H8/incomeindex</f>
        <v>80207.851203611572</v>
      </c>
      <c r="C11" s="1">
        <f>basebenefits*Meta!S8/benefitsindex</f>
        <v>35325.407000751249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115533.25820436282</v>
      </c>
      <c r="H11" s="1">
        <f t="shared" si="1"/>
        <v>6249.1618612435414</v>
      </c>
    </row>
    <row r="12" spans="1:9" x14ac:dyDescent="0.2">
      <c r="A12" s="2">
        <v>15</v>
      </c>
      <c r="B12" s="1">
        <f>baseincome*Meta!H9/incomeindex</f>
        <v>84949.786250411984</v>
      </c>
      <c r="C12" s="1">
        <f>basebenefits*Meta!S9/benefitsindex</f>
        <v>37190.904157267527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122140.6904076795</v>
      </c>
      <c r="H12" s="1">
        <f t="shared" si="1"/>
        <v>6607.4322033166827</v>
      </c>
    </row>
    <row r="13" spans="1:9" x14ac:dyDescent="0.2">
      <c r="A13" s="2">
        <v>16</v>
      </c>
      <c r="B13" s="1">
        <f>baseincome*Meta!H10/incomeindex</f>
        <v>118599.06907473465</v>
      </c>
      <c r="C13" s="1">
        <f>basebenefits*Meta!S10/benefitsindex</f>
        <v>50349.7850692293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168948.85414396395</v>
      </c>
      <c r="H13" s="1">
        <f t="shared" si="1"/>
        <v>46808.163736284449</v>
      </c>
    </row>
    <row r="14" spans="1:9" x14ac:dyDescent="0.2">
      <c r="A14" s="2">
        <v>17</v>
      </c>
      <c r="B14" s="1">
        <f>baseincome*Meta!H11/incomeindex</f>
        <v>128723.6136555712</v>
      </c>
      <c r="C14" s="1">
        <f>basebenefits*Meta!S11/benefitsindex</f>
        <v>54313.731048650101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183037.34470422129</v>
      </c>
      <c r="H14" s="1">
        <f t="shared" si="1"/>
        <v>14088.490560257342</v>
      </c>
    </row>
    <row r="15" spans="1:9" x14ac:dyDescent="0.2">
      <c r="A15" s="2">
        <v>18</v>
      </c>
      <c r="B15" s="1">
        <f>baseincome*Meta!H12/incomeindex</f>
        <v>202348.94169600002</v>
      </c>
      <c r="C15" s="1">
        <f>basebenefits*Meta!S12/benefitsindex</f>
        <v>82963.066095359987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285312.00779136003</v>
      </c>
      <c r="H15" s="1">
        <f t="shared" si="1"/>
        <v>102274.66308713873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88597.448200000013</v>
      </c>
      <c r="C2" s="1">
        <f>Meta!O10</f>
        <v>38096.902726000008</v>
      </c>
      <c r="D2" s="38">
        <f>Meta!Y10</f>
        <v>3.4</v>
      </c>
      <c r="E2" s="6">
        <f>Meta!H10</f>
        <v>2.2023063383871686</v>
      </c>
      <c r="F2" s="6">
        <f>Meta!S10</f>
        <v>2.0976454490764112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40229.393457080652</v>
      </c>
      <c r="C5" s="1">
        <f>basebenefits*Meta!S2/benefitsindex</f>
        <v>18161.745466934841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58391.138924015497</v>
      </c>
    </row>
    <row r="6" spans="1:9" x14ac:dyDescent="0.2">
      <c r="A6" s="2">
        <v>9</v>
      </c>
      <c r="B6" s="1">
        <f>baseincome*Meta!H3/incomeindex</f>
        <v>42102.594735234932</v>
      </c>
      <c r="C6" s="1">
        <f>basebenefits*Meta!S3/benefitsindex</f>
        <v>19007.410834931758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61110.005570166686</v>
      </c>
      <c r="H6" s="1">
        <f>G6-G5</f>
        <v>2718.8666461511893</v>
      </c>
    </row>
    <row r="7" spans="1:9" x14ac:dyDescent="0.2">
      <c r="A7" s="2">
        <v>10</v>
      </c>
      <c r="B7" s="1">
        <f>baseincome*Meta!H4/incomeindex</f>
        <v>44063.017885929301</v>
      </c>
      <c r="C7" s="1">
        <f>basebenefits*Meta!S4/benefitsindex</f>
        <v>19892.452920102223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63955.470806031524</v>
      </c>
      <c r="H7" s="1">
        <f t="shared" ref="H7:H15" si="1">G7-G6</f>
        <v>2845.4652358648382</v>
      </c>
    </row>
    <row r="8" spans="1:9" x14ac:dyDescent="0.2">
      <c r="A8" s="2">
        <v>11</v>
      </c>
      <c r="B8" s="1">
        <f>baseincome*Meta!H5/incomeindex</f>
        <v>46114.72422128122</v>
      </c>
      <c r="C8" s="1">
        <f>basebenefits*Meta!S5/benefitsindex</f>
        <v>20818.705220557938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66933.429441839166</v>
      </c>
      <c r="H8" s="1">
        <f t="shared" si="1"/>
        <v>2977.9586358076413</v>
      </c>
    </row>
    <row r="9" spans="1:9" x14ac:dyDescent="0.2">
      <c r="A9" s="2">
        <v>12</v>
      </c>
      <c r="B9" s="1">
        <f>baseincome*Meta!H6/incomeindex</f>
        <v>53415.340013902118</v>
      </c>
      <c r="C9" s="1">
        <f>basebenefits*Meta!S6/benefitsindex</f>
        <v>24114.601936448606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77529.941950350723</v>
      </c>
      <c r="H9" s="1">
        <f t="shared" si="1"/>
        <v>10596.512508511558</v>
      </c>
    </row>
    <row r="10" spans="1:9" x14ac:dyDescent="0.2">
      <c r="A10" s="2">
        <v>13</v>
      </c>
      <c r="B10" s="1">
        <f>baseincome*Meta!H7/incomeindex</f>
        <v>56573.286138224648</v>
      </c>
      <c r="C10" s="1">
        <f>basebenefits*Meta!S7/benefitsindex</f>
        <v>25388.068406120416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81961.354544345057</v>
      </c>
      <c r="H10" s="1">
        <f t="shared" si="1"/>
        <v>4431.4125939943333</v>
      </c>
    </row>
    <row r="11" spans="1:9" x14ac:dyDescent="0.2">
      <c r="A11" s="2">
        <v>14</v>
      </c>
      <c r="B11" s="1">
        <f>baseincome*Meta!H8/incomeindex</f>
        <v>59917.931883321435</v>
      </c>
      <c r="C11" s="1">
        <f>basebenefits*Meta!S8/benefitsindex</f>
        <v>26728.785285052654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86646.717168374089</v>
      </c>
      <c r="H11" s="1">
        <f t="shared" si="1"/>
        <v>4685.3626240290323</v>
      </c>
    </row>
    <row r="12" spans="1:9" x14ac:dyDescent="0.2">
      <c r="A12" s="2">
        <v>15</v>
      </c>
      <c r="B12" s="1">
        <f>baseincome*Meta!H9/incomeindex</f>
        <v>63460.315039903595</v>
      </c>
      <c r="C12" s="1">
        <f>basebenefits*Meta!S9/benefitsindex</f>
        <v>28140.303995802096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91600.619035705691</v>
      </c>
      <c r="H12" s="1">
        <f t="shared" si="1"/>
        <v>4953.9018673316023</v>
      </c>
    </row>
    <row r="13" spans="1:9" x14ac:dyDescent="0.2">
      <c r="A13" s="2">
        <v>16</v>
      </c>
      <c r="B13" s="1">
        <f>baseincome*Meta!H10/incomeindex</f>
        <v>88597.448200000013</v>
      </c>
      <c r="C13" s="1">
        <f>basebenefits*Meta!S10/benefitsindex</f>
        <v>38096.902726000008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126694.35092600001</v>
      </c>
      <c r="H13" s="1">
        <f t="shared" si="1"/>
        <v>35093.731890294323</v>
      </c>
    </row>
    <row r="14" spans="1:9" x14ac:dyDescent="0.2">
      <c r="A14" s="2">
        <v>17</v>
      </c>
      <c r="B14" s="1">
        <f>baseincome*Meta!H11/incomeindex</f>
        <v>96160.819658539971</v>
      </c>
      <c r="C14" s="1">
        <f>basebenefits*Meta!S11/benefitsindex</f>
        <v>41096.201813006504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137257.02147154647</v>
      </c>
      <c r="H14" s="1">
        <f t="shared" si="1"/>
        <v>10562.670545546454</v>
      </c>
    </row>
    <row r="15" spans="1:9" x14ac:dyDescent="0.2">
      <c r="A15" s="2">
        <v>18</v>
      </c>
      <c r="B15" s="1">
        <f>baseincome*Meta!H12/incomeindex</f>
        <v>151161.38785996026</v>
      </c>
      <c r="C15" s="1">
        <f>basebenefits*Meta!S12/benefitsindex</f>
        <v>62773.572013065568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213934.95987302583</v>
      </c>
      <c r="H15" s="1">
        <f t="shared" si="1"/>
        <v>76677.938401479361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40317.805</v>
      </c>
      <c r="C2" s="1">
        <f>Meta!O6</f>
        <v>18546.190300000002</v>
      </c>
      <c r="D2" s="38">
        <f>Meta!Y6</f>
        <v>6.25</v>
      </c>
      <c r="E2" s="6">
        <f>Meta!H6</f>
        <v>1.3277689625345481</v>
      </c>
      <c r="F2" s="6">
        <f>Meta!S6</f>
        <v>1.3277689625345481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30365.075655209061</v>
      </c>
      <c r="C5" s="1">
        <f>basebenefits*Meta!S2/benefitsindex</f>
        <v>13967.93480139617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44333.010456605232</v>
      </c>
    </row>
    <row r="6" spans="1:9" x14ac:dyDescent="0.2">
      <c r="A6" s="2">
        <v>9</v>
      </c>
      <c r="B6" s="1">
        <f>baseincome*Meta!H3/incomeindex</f>
        <v>31778.964696048621</v>
      </c>
      <c r="C6" s="1">
        <f>basebenefits*Meta!S3/benefitsindex</f>
        <v>14618.323760182368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46397.288456230992</v>
      </c>
      <c r="H6" s="1">
        <f>G6-G5</f>
        <v>2064.2779996257595</v>
      </c>
    </row>
    <row r="7" spans="1:9" x14ac:dyDescent="0.2">
      <c r="A7" s="2">
        <v>10</v>
      </c>
      <c r="B7" s="1">
        <f>baseincome*Meta!H4/incomeindex</f>
        <v>33258.688653372672</v>
      </c>
      <c r="C7" s="1">
        <f>basebenefits*Meta!S4/benefitsindex</f>
        <v>15298.996780551432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48557.685433924104</v>
      </c>
      <c r="H7" s="1">
        <f t="shared" ref="H7:H15" si="1">G7-G6</f>
        <v>2160.3969776931117</v>
      </c>
    </row>
    <row r="8" spans="1:9" x14ac:dyDescent="0.2">
      <c r="A8" s="2">
        <v>11</v>
      </c>
      <c r="B8" s="1">
        <f>baseincome*Meta!H5/incomeindex</f>
        <v>34807.312998447596</v>
      </c>
      <c r="C8" s="1">
        <f>basebenefits*Meta!S5/benefitsindex</f>
        <v>16011.363979285896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50818.676977733492</v>
      </c>
      <c r="H8" s="1">
        <f t="shared" si="1"/>
        <v>2260.9915438093885</v>
      </c>
    </row>
    <row r="9" spans="1:9" x14ac:dyDescent="0.2">
      <c r="A9" s="2">
        <v>12</v>
      </c>
      <c r="B9" s="1">
        <f>baseincome*Meta!H6/incomeindex</f>
        <v>40317.805</v>
      </c>
      <c r="C9" s="1">
        <f>basebenefits*Meta!S6/benefitsindex</f>
        <v>18546.190300000002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58863.995300000002</v>
      </c>
      <c r="H9" s="1">
        <f t="shared" si="1"/>
        <v>8045.3183222665102</v>
      </c>
    </row>
    <row r="10" spans="1:9" x14ac:dyDescent="0.2">
      <c r="A10" s="2">
        <v>13</v>
      </c>
      <c r="B10" s="1">
        <f>baseincome*Meta!H7/incomeindex</f>
        <v>42701.417198439703</v>
      </c>
      <c r="C10" s="1">
        <f>basebenefits*Meta!S7/benefitsindex</f>
        <v>19525.594876092327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62227.012074532031</v>
      </c>
      <c r="H10" s="1">
        <f t="shared" si="1"/>
        <v>3363.0167745320286</v>
      </c>
    </row>
    <row r="11" spans="1:9" x14ac:dyDescent="0.2">
      <c r="A11" s="2">
        <v>14</v>
      </c>
      <c r="B11" s="1">
        <f>baseincome*Meta!H8/incomeindex</f>
        <v>45225.949943336498</v>
      </c>
      <c r="C11" s="1">
        <f>basebenefits*Meta!S8/benefitsindex</f>
        <v>20556.720765734994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65782.670709071492</v>
      </c>
      <c r="H11" s="1">
        <f t="shared" si="1"/>
        <v>3555.6586345394608</v>
      </c>
    </row>
    <row r="12" spans="1:9" x14ac:dyDescent="0.2">
      <c r="A12" s="2">
        <v>15</v>
      </c>
      <c r="B12" s="1">
        <f>baseincome*Meta!H9/incomeindex</f>
        <v>47899.734539768775</v>
      </c>
      <c r="C12" s="1">
        <f>basebenefits*Meta!S9/benefitsindex</f>
        <v>21642.299316463712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69542.033856232491</v>
      </c>
      <c r="H12" s="1">
        <f t="shared" si="1"/>
        <v>3759.3631471609988</v>
      </c>
    </row>
    <row r="13" spans="1:9" x14ac:dyDescent="0.2">
      <c r="A13" s="2">
        <v>16</v>
      </c>
      <c r="B13" s="1">
        <f>baseincome*Meta!H10/incomeindex</f>
        <v>66873.198581072822</v>
      </c>
      <c r="C13" s="1">
        <f>basebenefits*Meta!S10/benefitsindex</f>
        <v>29299.774869144701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96172.973450217527</v>
      </c>
      <c r="H13" s="1">
        <f t="shared" si="1"/>
        <v>26630.939593985036</v>
      </c>
    </row>
    <row r="14" spans="1:9" x14ac:dyDescent="0.2">
      <c r="A14" s="2">
        <v>17</v>
      </c>
      <c r="B14" s="1">
        <f>baseincome*Meta!H11/incomeindex</f>
        <v>72582.018098623681</v>
      </c>
      <c r="C14" s="1">
        <f>basebenefits*Meta!S11/benefitsindex</f>
        <v>31606.492258916835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104188.51035754051</v>
      </c>
      <c r="H14" s="1">
        <f t="shared" si="1"/>
        <v>8015.5369073229813</v>
      </c>
    </row>
    <row r="15" spans="1:9" x14ac:dyDescent="0.2">
      <c r="A15" s="2">
        <v>18</v>
      </c>
      <c r="B15" s="1">
        <f>baseincome*Meta!H12/incomeindex</f>
        <v>114096.35055549706</v>
      </c>
      <c r="C15" s="1">
        <f>basebenefits*Meta!S12/benefitsindex</f>
        <v>48278.243009493497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162374.59356499056</v>
      </c>
      <c r="H15" s="1">
        <f t="shared" si="1"/>
        <v>58186.08320745005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1.0952941145617472</v>
      </c>
      <c r="F2" s="6">
        <f>Meta!S4</f>
        <v>1.0952941145617472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26561.81532723819</v>
      </c>
      <c r="C5" s="1">
        <f>basebenefits*Meta!S2/benefitsindex</f>
        <v>12218.435050529568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38780.250377767756</v>
      </c>
    </row>
    <row r="6" spans="1:10" x14ac:dyDescent="0.2">
      <c r="A6" s="2">
        <v>9</v>
      </c>
      <c r="B6" s="1">
        <f>baseincome*Meta!H3/incomeindex</f>
        <v>27798.613154532384</v>
      </c>
      <c r="C6" s="1">
        <f>basebenefits*Meta!S3/benefitsindex</f>
        <v>12787.362051084896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40585.97520561728</v>
      </c>
      <c r="H6" s="1">
        <f>G6-G5</f>
        <v>1805.7248278495244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1889.8047943827187</v>
      </c>
    </row>
    <row r="8" spans="1:10" x14ac:dyDescent="0.2">
      <c r="A8" s="2">
        <v>11</v>
      </c>
      <c r="B8" s="1">
        <f>baseincome*Meta!H5/incomeindex</f>
        <v>30447.65738113808</v>
      </c>
      <c r="C8" s="1">
        <f>basebenefits*Meta!S5/benefitsindex</f>
        <v>14005.922395323518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44453.5797764616</v>
      </c>
      <c r="H8" s="1">
        <f t="shared" si="1"/>
        <v>1977.7997764616011</v>
      </c>
    </row>
    <row r="9" spans="1:10" x14ac:dyDescent="0.2">
      <c r="A9" s="2">
        <v>12</v>
      </c>
      <c r="B9" s="1">
        <f>baseincome*Meta!H6/incomeindex</f>
        <v>35267.953980081307</v>
      </c>
      <c r="C9" s="1">
        <f>basebenefits*Meta!S6/benefitsindex</f>
        <v>16223.258830837405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51491.212810918711</v>
      </c>
      <c r="H9" s="1">
        <f t="shared" si="1"/>
        <v>7037.6330344571106</v>
      </c>
    </row>
    <row r="10" spans="1:10" x14ac:dyDescent="0.2">
      <c r="A10" s="2">
        <v>13</v>
      </c>
      <c r="B10" s="1">
        <f>baseincome*Meta!H7/incomeindex</f>
        <v>37353.016034449895</v>
      </c>
      <c r="C10" s="1">
        <f>basebenefits*Meta!S7/benefitsindex</f>
        <v>17079.991867705488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54433.007902155383</v>
      </c>
      <c r="H10" s="1">
        <f t="shared" si="1"/>
        <v>2941.7950912366723</v>
      </c>
    </row>
    <row r="11" spans="1:10" x14ac:dyDescent="0.2">
      <c r="A11" s="2">
        <v>14</v>
      </c>
      <c r="B11" s="1">
        <f>baseincome*Meta!H8/incomeindex</f>
        <v>39561.348176247506</v>
      </c>
      <c r="C11" s="1">
        <f>basebenefits*Meta!S8/benefitsindex</f>
        <v>17981.968064663331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57543.316240910834</v>
      </c>
      <c r="H11" s="1">
        <f t="shared" si="1"/>
        <v>3110.3083387554507</v>
      </c>
    </row>
    <row r="12" spans="1:10" x14ac:dyDescent="0.2">
      <c r="A12" s="2">
        <v>15</v>
      </c>
      <c r="B12" s="1">
        <f>baseincome*Meta!H9/incomeindex</f>
        <v>41900.238205097638</v>
      </c>
      <c r="C12" s="1">
        <f>basebenefits*Meta!S9/benefitsindex</f>
        <v>18931.576664855325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60831.814869952963</v>
      </c>
      <c r="H12" s="1">
        <f t="shared" si="1"/>
        <v>3288.4986290421293</v>
      </c>
    </row>
    <row r="13" spans="1:10" x14ac:dyDescent="0.2">
      <c r="A13" s="2">
        <v>16</v>
      </c>
      <c r="B13" s="1">
        <f>baseincome*Meta!H10/incomeindex</f>
        <v>58497.254254246116</v>
      </c>
      <c r="C13" s="1">
        <f>basebenefits*Meta!S10/benefitsindex</f>
        <v>25629.944678579061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84127.19893282518</v>
      </c>
      <c r="H13" s="1">
        <f t="shared" si="1"/>
        <v>23295.384062872217</v>
      </c>
    </row>
    <row r="14" spans="1:10" x14ac:dyDescent="0.2">
      <c r="A14" s="2">
        <v>17</v>
      </c>
      <c r="B14" s="1">
        <f>baseincome*Meta!H11/incomeindex</f>
        <v>63491.037621807256</v>
      </c>
      <c r="C14" s="1">
        <f>basebenefits*Meta!S11/benefitsindex</f>
        <v>27647.743086690236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91138.780708497492</v>
      </c>
      <c r="H14" s="1">
        <f t="shared" si="1"/>
        <v>7011.5817756723118</v>
      </c>
    </row>
    <row r="15" spans="1:10" x14ac:dyDescent="0.2">
      <c r="A15" s="2">
        <v>18</v>
      </c>
      <c r="B15" s="1">
        <f>baseincome*Meta!H12/incomeindex</f>
        <v>99805.652631300138</v>
      </c>
      <c r="C15" s="1">
        <f>basebenefits*Meta!S12/benefitsindex</f>
        <v>42231.338057664572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142036.99068896472</v>
      </c>
      <c r="H15" s="1">
        <f t="shared" si="1"/>
        <v>50898.209980467233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202348.94169600002</v>
      </c>
      <c r="C2" s="1">
        <f>Meta!O12</f>
        <v>82963.066095360002</v>
      </c>
      <c r="D2" s="38">
        <f>Meta!Y12</f>
        <v>2.7</v>
      </c>
      <c r="E2" s="6">
        <f>Meta!J12</f>
        <v>1.7782672475562671</v>
      </c>
      <c r="F2" s="6">
        <f>Meta!U12</f>
        <v>1.7150776630656768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113789.95028675935</v>
      </c>
      <c r="C5" s="1">
        <f>basebenefits*Meta!U2/benefitsindex</f>
        <v>48372.775112157142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162162.72539891649</v>
      </c>
    </row>
    <row r="6" spans="1:13" x14ac:dyDescent="0.2">
      <c r="A6" s="2">
        <v>9</v>
      </c>
      <c r="B6" s="1">
        <f>baseincome*Meta!J3/incomeindex</f>
        <v>119088.35182854926</v>
      </c>
      <c r="C6" s="1">
        <f>basebenefits*Meta!U3/benefitsindex</f>
        <v>50625.15667651339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169713.50850506267</v>
      </c>
      <c r="J6" s="1">
        <f>I6-I5</f>
        <v>7550.7831061461766</v>
      </c>
    </row>
    <row r="7" spans="1:13" x14ac:dyDescent="0.2">
      <c r="A7" s="2">
        <v>10</v>
      </c>
      <c r="B7" s="1">
        <f>baseincome*Meta!J4/incomeindex</f>
        <v>124633.46284536133</v>
      </c>
      <c r="C7" s="1">
        <f>basebenefits*Meta!U4/benefitsindex</f>
        <v>52982.41588536468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177615.87873072602</v>
      </c>
      <c r="J7" s="1">
        <f t="shared" ref="J7:J15" si="1">I7-I6</f>
        <v>7902.3702256633551</v>
      </c>
    </row>
    <row r="8" spans="1:13" x14ac:dyDescent="0.2">
      <c r="A8" s="2">
        <v>11</v>
      </c>
      <c r="B8" s="1">
        <f>baseincome*Meta!J5/incomeindex</f>
        <v>130436.7708706687</v>
      </c>
      <c r="C8" s="1">
        <f>basebenefits*Meta!U5/benefitsindex</f>
        <v>55449.436156551455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185886.20702722017</v>
      </c>
      <c r="J8" s="1">
        <f t="shared" si="1"/>
        <v>8270.3282964941463</v>
      </c>
    </row>
    <row r="9" spans="1:13" x14ac:dyDescent="0.2">
      <c r="A9" s="2">
        <v>12</v>
      </c>
      <c r="B9" s="1">
        <f>baseincome*Meta!J6/incomeindex</f>
        <v>136510.29833197442</v>
      </c>
      <c r="C9" s="1">
        <f>basebenefits*Meta!U6/benefitsindex</f>
        <v>58031.328294502753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194541.62662647717</v>
      </c>
      <c r="J9" s="1">
        <f t="shared" si="1"/>
        <v>8655.4195992570021</v>
      </c>
    </row>
    <row r="10" spans="1:13" x14ac:dyDescent="0.2">
      <c r="A10" s="2">
        <v>13</v>
      </c>
      <c r="B10" s="1">
        <f>baseincome*Meta!J7/incomeindex</f>
        <v>144580.86696329594</v>
      </c>
      <c r="C10" s="1">
        <f>basebenefits*Meta!U7/benefitsindex</f>
        <v>61095.900994824508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205676.76795812044</v>
      </c>
      <c r="J10" s="1">
        <f t="shared" si="1"/>
        <v>11135.141331643274</v>
      </c>
    </row>
    <row r="11" spans="1:13" x14ac:dyDescent="0.2">
      <c r="A11" s="2">
        <v>14</v>
      </c>
      <c r="B11" s="1">
        <f>baseincome*Meta!J8/incomeindex</f>
        <v>153128.57232956527</v>
      </c>
      <c r="C11" s="1">
        <f>basebenefits*Meta!U8/benefitsindex</f>
        <v>64322.310518661579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217450.88284822684</v>
      </c>
      <c r="J11" s="1">
        <f t="shared" si="1"/>
        <v>11774.114890106401</v>
      </c>
    </row>
    <row r="12" spans="1:13" x14ac:dyDescent="0.2">
      <c r="A12" s="2">
        <v>15</v>
      </c>
      <c r="B12" s="1">
        <f>baseincome*Meta!J9/incomeindex</f>
        <v>162181.62303345176</v>
      </c>
      <c r="C12" s="1">
        <f>basebenefits*Meta!U9/benefitsindex</f>
        <v>67719.103296465051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229900.7263299168</v>
      </c>
      <c r="J12" s="1">
        <f t="shared" si="1"/>
        <v>12449.843481689953</v>
      </c>
    </row>
    <row r="13" spans="1:13" x14ac:dyDescent="0.2">
      <c r="A13" s="2">
        <v>16</v>
      </c>
      <c r="B13" s="1">
        <f>baseincome*Meta!J10/incomeindex</f>
        <v>171769.89538670325</v>
      </c>
      <c r="C13" s="1">
        <f>basebenefits*Meta!U10/benefitsindex</f>
        <v>71295.27708658445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243065.1724732877</v>
      </c>
      <c r="J13" s="1">
        <f t="shared" si="1"/>
        <v>13164.446143370908</v>
      </c>
    </row>
    <row r="14" spans="1:13" x14ac:dyDescent="0.2">
      <c r="A14" s="2">
        <v>17</v>
      </c>
      <c r="B14" s="1">
        <f>baseincome*Meta!J11/incomeindex</f>
        <v>186433.51776633953</v>
      </c>
      <c r="C14" s="1">
        <f>basebenefits*Meta!U11/benefitsindex</f>
        <v>76908.223131348641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263341.7408976882</v>
      </c>
      <c r="J14" s="1">
        <f t="shared" si="1"/>
        <v>20276.568424400495</v>
      </c>
    </row>
    <row r="15" spans="1:13" x14ac:dyDescent="0.2">
      <c r="A15" s="2">
        <v>18</v>
      </c>
      <c r="B15" s="1">
        <f>baseincome*Meta!J12/incomeindex</f>
        <v>202348.94169600002</v>
      </c>
      <c r="C15" s="1">
        <f>basebenefits*Meta!U12/benefitsindex</f>
        <v>82963.066095359987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285312.00779136003</v>
      </c>
      <c r="J15" s="1">
        <f t="shared" si="1"/>
        <v>21970.266893671826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88597.448200000013</v>
      </c>
      <c r="C2" s="1">
        <f>Meta!O10</f>
        <v>38096.902726000008</v>
      </c>
      <c r="D2" s="38">
        <f>Meta!Y10</f>
        <v>3.4</v>
      </c>
      <c r="E2" s="6">
        <f>Meta!J10</f>
        <v>1.5095348486736306</v>
      </c>
      <c r="F2" s="6">
        <f>Meta!U10</f>
        <v>1.473871964576752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58691.886628418768</v>
      </c>
      <c r="C5" s="1">
        <f>basebenefits*Meta!U2/benefitsindex</f>
        <v>25848.17653203696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84540.063160455727</v>
      </c>
    </row>
    <row r="6" spans="1:13" x14ac:dyDescent="0.2">
      <c r="A6" s="2">
        <v>9</v>
      </c>
      <c r="B6" s="1">
        <f>baseincome*Meta!J3/incomeindex</f>
        <v>61424.756990158952</v>
      </c>
      <c r="C6" s="1">
        <f>basebenefits*Meta!U3/benefitsindex</f>
        <v>27051.745195567153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88476.502185726102</v>
      </c>
      <c r="J6" s="1">
        <f>I6-I5</f>
        <v>3936.4390252703743</v>
      </c>
    </row>
    <row r="7" spans="1:13" x14ac:dyDescent="0.2">
      <c r="A7" s="2">
        <v>10</v>
      </c>
      <c r="B7" s="1">
        <f>baseincome*Meta!J4/incomeindex</f>
        <v>64284.877996632385</v>
      </c>
      <c r="C7" s="1">
        <f>basebenefits*Meta!U4/benefitsindex</f>
        <v>28311.355627693156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92596.233624325541</v>
      </c>
      <c r="J7" s="1">
        <f t="shared" ref="J7:J15" si="1">I7-I6</f>
        <v>4119.7314385994396</v>
      </c>
    </row>
    <row r="8" spans="1:13" x14ac:dyDescent="0.2">
      <c r="A8" s="2">
        <v>11</v>
      </c>
      <c r="B8" s="1">
        <f>baseincome*Meta!J5/incomeindex</f>
        <v>67278.174819706634</v>
      </c>
      <c r="C8" s="1">
        <f>basebenefits*Meta!U5/benefitsindex</f>
        <v>29629.617301328723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96907.792121035352</v>
      </c>
      <c r="J8" s="1">
        <f t="shared" si="1"/>
        <v>4311.5584967098112</v>
      </c>
    </row>
    <row r="9" spans="1:13" x14ac:dyDescent="0.2">
      <c r="A9" s="2">
        <v>12</v>
      </c>
      <c r="B9" s="1">
        <f>baseincome*Meta!J6/incomeindex</f>
        <v>70410.848525031412</v>
      </c>
      <c r="C9" s="1">
        <f>basebenefits*Meta!U6/benefitsindex</f>
        <v>31009.261194276914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101420.10971930833</v>
      </c>
      <c r="J9" s="1">
        <f t="shared" si="1"/>
        <v>4512.3175982729736</v>
      </c>
    </row>
    <row r="10" spans="1:13" x14ac:dyDescent="0.2">
      <c r="A10" s="2">
        <v>13</v>
      </c>
      <c r="B10" s="1">
        <f>baseincome*Meta!J7/incomeindex</f>
        <v>74573.579046863029</v>
      </c>
      <c r="C10" s="1">
        <f>basebenefits*Meta!U7/benefitsindex</f>
        <v>32646.82728324975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107220.40633011278</v>
      </c>
      <c r="J10" s="1">
        <f t="shared" si="1"/>
        <v>5800.2966108044493</v>
      </c>
    </row>
    <row r="11" spans="1:13" x14ac:dyDescent="0.2">
      <c r="A11" s="2">
        <v>14</v>
      </c>
      <c r="B11" s="1">
        <f>baseincome*Meta!J8/incomeindex</f>
        <v>78982.412630373074</v>
      </c>
      <c r="C11" s="1">
        <f>basebenefits*Meta!U8/benefitsindex</f>
        <v>34370.871494966406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113353.28412533947</v>
      </c>
      <c r="J11" s="1">
        <f t="shared" si="1"/>
        <v>6132.8777952266973</v>
      </c>
    </row>
    <row r="12" spans="1:13" x14ac:dyDescent="0.2">
      <c r="A12" s="2">
        <v>15</v>
      </c>
      <c r="B12" s="1">
        <f>baseincome*Meta!J9/incomeindex</f>
        <v>83651.89903242189</v>
      </c>
      <c r="C12" s="1">
        <f>basebenefits*Meta!U9/benefitsindex</f>
        <v>36185.960647073909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119837.8596794958</v>
      </c>
      <c r="J12" s="1">
        <f t="shared" si="1"/>
        <v>6484.5755541563267</v>
      </c>
    </row>
    <row r="13" spans="1:13" x14ac:dyDescent="0.2">
      <c r="A13" s="2">
        <v>16</v>
      </c>
      <c r="B13" s="1">
        <f>baseincome*Meta!J10/incomeindex</f>
        <v>88597.448200000028</v>
      </c>
      <c r="C13" s="1">
        <f>basebenefits*Meta!U10/benefitsindex</f>
        <v>38096.902726000008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126694.35092600004</v>
      </c>
      <c r="J13" s="1">
        <f t="shared" si="1"/>
        <v>6856.4912465042435</v>
      </c>
    </row>
    <row r="14" spans="1:13" x14ac:dyDescent="0.2">
      <c r="A14" s="2">
        <v>17</v>
      </c>
      <c r="B14" s="1">
        <f>baseincome*Meta!J11/incomeindex</f>
        <v>96160.819658539986</v>
      </c>
      <c r="C14" s="1">
        <f>basebenefits*Meta!U11/benefitsindex</f>
        <v>41096.201813006497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137257.0214715465</v>
      </c>
      <c r="J14" s="1">
        <f t="shared" si="1"/>
        <v>10562.670545546454</v>
      </c>
    </row>
    <row r="15" spans="1:13" x14ac:dyDescent="0.2">
      <c r="A15" s="2">
        <v>18</v>
      </c>
      <c r="B15" s="1">
        <f>baseincome*Meta!J12/incomeindex</f>
        <v>104369.85968860271</v>
      </c>
      <c r="C15" s="1">
        <f>basebenefits*Meta!U12/benefitsindex</f>
        <v>44331.630201075015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148701.48988967773</v>
      </c>
      <c r="J15" s="1">
        <f t="shared" si="1"/>
        <v>11444.468418131233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40317.805</v>
      </c>
      <c r="C2" s="1">
        <f>Meta!O6</f>
        <v>18546.190300000002</v>
      </c>
      <c r="D2" s="38">
        <f>Meta!Y6</f>
        <v>6.25</v>
      </c>
      <c r="E2" s="6">
        <f>Meta!J6</f>
        <v>1.1996691973936018</v>
      </c>
      <c r="F2" s="6">
        <f>Meta!U6</f>
        <v>1.1996691973936018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33607.435356008442</v>
      </c>
      <c r="C5" s="1">
        <f>basebenefits*Meta!U2/benefitsindex</f>
        <v>15459.420263763885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49066.855619772323</v>
      </c>
    </row>
    <row r="6" spans="1:13" x14ac:dyDescent="0.2">
      <c r="A6" s="2">
        <v>9</v>
      </c>
      <c r="B6" s="1">
        <f>baseincome*Meta!J3/incomeindex</f>
        <v>35172.298394063568</v>
      </c>
      <c r="C6" s="1">
        <f>basebenefits*Meta!U3/benefitsindex</f>
        <v>16179.257261269242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51351.555655332806</v>
      </c>
      <c r="J6" s="1">
        <f>I6-I5</f>
        <v>2284.7000355604832</v>
      </c>
    </row>
    <row r="7" spans="1:13" x14ac:dyDescent="0.2">
      <c r="A7" s="2">
        <v>10</v>
      </c>
      <c r="B7" s="1">
        <f>baseincome*Meta!J4/incomeindex</f>
        <v>36810.02615095042</v>
      </c>
      <c r="C7" s="1">
        <f>basebenefits*Meta!U4/benefitsindex</f>
        <v>16932.612029437194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53742.638180387614</v>
      </c>
      <c r="J7" s="1">
        <f t="shared" ref="J7:J15" si="1">I7-I6</f>
        <v>2391.0825250548078</v>
      </c>
    </row>
    <row r="8" spans="1:13" x14ac:dyDescent="0.2">
      <c r="A8" s="2">
        <v>11</v>
      </c>
      <c r="B8" s="1">
        <f>baseincome*Meta!J5/incomeindex</f>
        <v>38524.01142662741</v>
      </c>
      <c r="C8" s="1">
        <f>basebenefits*Meta!U5/benefitsindex</f>
        <v>17721.045256248613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56245.05668287602</v>
      </c>
      <c r="J8" s="1">
        <f t="shared" si="1"/>
        <v>2502.4185024884064</v>
      </c>
    </row>
    <row r="9" spans="1:13" x14ac:dyDescent="0.2">
      <c r="A9" s="2">
        <v>12</v>
      </c>
      <c r="B9" s="1">
        <f>baseincome*Meta!J6/incomeindex</f>
        <v>40317.805</v>
      </c>
      <c r="C9" s="1">
        <f>basebenefits*Meta!U6/benefitsindex</f>
        <v>18546.190300000002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58863.995300000002</v>
      </c>
      <c r="J9" s="1">
        <f t="shared" si="1"/>
        <v>2618.9386171239821</v>
      </c>
    </row>
    <row r="10" spans="1:13" x14ac:dyDescent="0.2">
      <c r="A10" s="2">
        <v>13</v>
      </c>
      <c r="B10" s="1">
        <f>baseincome*Meta!J7/incomeindex</f>
        <v>42701.417198439703</v>
      </c>
      <c r="C10" s="1">
        <f>basebenefits*Meta!U7/benefitsindex</f>
        <v>19525.594876092331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62227.012074532031</v>
      </c>
      <c r="J10" s="1">
        <f t="shared" si="1"/>
        <v>3363.0167745320286</v>
      </c>
    </row>
    <row r="11" spans="1:13" x14ac:dyDescent="0.2">
      <c r="A11" s="2">
        <v>14</v>
      </c>
      <c r="B11" s="1">
        <f>baseincome*Meta!J8/incomeindex</f>
        <v>45225.949943336491</v>
      </c>
      <c r="C11" s="1">
        <f>basebenefits*Meta!U8/benefitsindex</f>
        <v>20556.720765734997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65782.670709071492</v>
      </c>
      <c r="J11" s="1">
        <f t="shared" si="1"/>
        <v>3555.6586345394608</v>
      </c>
    </row>
    <row r="12" spans="1:13" x14ac:dyDescent="0.2">
      <c r="A12" s="2">
        <v>15</v>
      </c>
      <c r="B12" s="1">
        <f>baseincome*Meta!J9/incomeindex</f>
        <v>47899.734539768775</v>
      </c>
      <c r="C12" s="1">
        <f>basebenefits*Meta!U9/benefitsindex</f>
        <v>21642.299316463716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69542.033856232491</v>
      </c>
      <c r="J12" s="1">
        <f t="shared" si="1"/>
        <v>3759.3631471609988</v>
      </c>
    </row>
    <row r="13" spans="1:13" x14ac:dyDescent="0.2">
      <c r="A13" s="2">
        <v>16</v>
      </c>
      <c r="B13" s="1">
        <f>baseincome*Meta!J10/incomeindex</f>
        <v>50731.594844441024</v>
      </c>
      <c r="C13" s="1">
        <f>basebenefits*Meta!U10/benefitsindex</f>
        <v>22785.206115371322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73516.800959812346</v>
      </c>
      <c r="J13" s="1">
        <f t="shared" si="1"/>
        <v>3974.7671035798558</v>
      </c>
    </row>
    <row r="14" spans="1:13" x14ac:dyDescent="0.2">
      <c r="A14" s="2">
        <v>17</v>
      </c>
      <c r="B14" s="1">
        <f>baseincome*Meta!J11/incomeindex</f>
        <v>55062.440758044417</v>
      </c>
      <c r="C14" s="1">
        <f>basebenefits*Meta!U11/benefitsindex</f>
        <v>24579.043488204476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79641.484246248889</v>
      </c>
      <c r="J14" s="1">
        <f t="shared" si="1"/>
        <v>6124.6832864365424</v>
      </c>
    </row>
    <row r="15" spans="1:13" x14ac:dyDescent="0.2">
      <c r="A15" s="2">
        <v>18</v>
      </c>
      <c r="B15" s="1">
        <f>baseincome*Meta!J12/incomeindex</f>
        <v>59763.001567954299</v>
      </c>
      <c r="C15" s="1">
        <f>basebenefits*Meta!U12/benefitsindex</f>
        <v>26514.106378326331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86277.107946280623</v>
      </c>
      <c r="J15" s="1">
        <f t="shared" si="1"/>
        <v>6635.6237000317342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2017-09-08T19:11:58Z</dcterms:modified>
</cp:coreProperties>
</file>