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 - cut\"/>
    </mc:Choice>
  </mc:AlternateContent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62913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B12" i="58" s="1"/>
  <c r="H12" i="58" s="1"/>
  <c r="H12" i="59" s="1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22" i="57" s="1"/>
  <c r="Q2" i="57"/>
  <c r="P2" i="57"/>
  <c r="O2" i="57"/>
  <c r="N2" i="57"/>
  <c r="K2" i="57"/>
  <c r="J2" i="57"/>
  <c r="H2" i="57"/>
  <c r="F2" i="57"/>
  <c r="E2" i="57"/>
  <c r="D2" i="57"/>
  <c r="C2" i="57"/>
  <c r="B2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43" i="56" s="1"/>
  <c r="Q2" i="56"/>
  <c r="P2" i="56"/>
  <c r="O2" i="56"/>
  <c r="N2" i="56"/>
  <c r="K2" i="56"/>
  <c r="J2" i="56"/>
  <c r="H2" i="56"/>
  <c r="F2" i="56"/>
  <c r="E2" i="56"/>
  <c r="D2" i="56"/>
  <c r="C2" i="56"/>
  <c r="B2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37" i="55" s="1"/>
  <c r="Q2" i="55"/>
  <c r="P2" i="55"/>
  <c r="O2" i="55"/>
  <c r="N2" i="55"/>
  <c r="K2" i="55"/>
  <c r="J2" i="55"/>
  <c r="H2" i="55"/>
  <c r="F2" i="55"/>
  <c r="E2" i="55"/>
  <c r="D2" i="55"/>
  <c r="C2" i="55"/>
  <c r="B2" i="55"/>
  <c r="B54" i="55" s="1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56" i="54" s="1"/>
  <c r="Q2" i="54"/>
  <c r="P2" i="54"/>
  <c r="O2" i="54"/>
  <c r="N2" i="54"/>
  <c r="K2" i="54"/>
  <c r="J2" i="54"/>
  <c r="H2" i="54"/>
  <c r="F2" i="54"/>
  <c r="E2" i="54"/>
  <c r="D2" i="54"/>
  <c r="C2" i="54"/>
  <c r="B2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32" i="53" s="1"/>
  <c r="Q2" i="53"/>
  <c r="P2" i="53"/>
  <c r="O2" i="53"/>
  <c r="N2" i="53"/>
  <c r="K2" i="53"/>
  <c r="J2" i="53"/>
  <c r="H2" i="53"/>
  <c r="F2" i="53"/>
  <c r="E2" i="53"/>
  <c r="D2" i="53"/>
  <c r="C2" i="53"/>
  <c r="B2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25" i="52" s="1"/>
  <c r="P2" i="52"/>
  <c r="O2" i="52"/>
  <c r="N2" i="52"/>
  <c r="H2" i="52"/>
  <c r="F2" i="52"/>
  <c r="E2" i="52"/>
  <c r="D2" i="52"/>
  <c r="C2" i="52"/>
  <c r="B2" i="52"/>
  <c r="K2" i="52"/>
  <c r="R2" i="1"/>
  <c r="M38" i="1" s="1"/>
  <c r="S2" i="4"/>
  <c r="F2" i="1"/>
  <c r="E2" i="1"/>
  <c r="Q2" i="1"/>
  <c r="P2" i="1"/>
  <c r="O2" i="1"/>
  <c r="N2" i="1"/>
  <c r="D2" i="1"/>
  <c r="C2" i="1"/>
  <c r="B7" i="50"/>
  <c r="K7" i="50" s="1"/>
  <c r="B3" i="50"/>
  <c r="K4" i="50" s="1"/>
  <c r="B4" i="50"/>
  <c r="N4" i="50" s="1"/>
  <c r="B5" i="50"/>
  <c r="B6" i="50"/>
  <c r="B8" i="50"/>
  <c r="B9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 s="1"/>
  <c r="H54" i="1" s="1"/>
  <c r="K2" i="1"/>
  <c r="H2" i="1"/>
  <c r="B20" i="59"/>
  <c r="M67" i="55"/>
  <c r="M19" i="55"/>
  <c r="M12" i="55"/>
  <c r="M30" i="55"/>
  <c r="M9" i="55"/>
  <c r="M64" i="55"/>
  <c r="M21" i="55"/>
  <c r="M58" i="55"/>
  <c r="M28" i="55"/>
  <c r="M65" i="55"/>
  <c r="M38" i="55"/>
  <c r="M36" i="55"/>
  <c r="B51" i="1"/>
  <c r="B44" i="56"/>
  <c r="B24" i="1"/>
  <c r="B31" i="1"/>
  <c r="B10" i="55"/>
  <c r="M11" i="55"/>
  <c r="M15" i="55"/>
  <c r="M48" i="56"/>
  <c r="M33" i="56"/>
  <c r="M16" i="56"/>
  <c r="B23" i="56"/>
  <c r="B17" i="56"/>
  <c r="B47" i="56"/>
  <c r="B48" i="1"/>
  <c r="B21" i="1"/>
  <c r="B28" i="1"/>
  <c r="B19" i="1"/>
  <c r="B53" i="1"/>
  <c r="B13" i="1"/>
  <c r="B12" i="1"/>
  <c r="B41" i="1"/>
  <c r="B43" i="1"/>
  <c r="B36" i="1"/>
  <c r="B6" i="1"/>
  <c r="B38" i="1"/>
  <c r="B34" i="1"/>
  <c r="B27" i="1"/>
  <c r="B32" i="1"/>
  <c r="B7" i="1"/>
  <c r="B49" i="56"/>
  <c r="M22" i="56"/>
  <c r="B20" i="1"/>
  <c r="B30" i="1"/>
  <c r="B52" i="1"/>
  <c r="M49" i="56"/>
  <c r="B8" i="1"/>
  <c r="M15" i="56"/>
  <c r="B45" i="56"/>
  <c r="B20" i="56"/>
  <c r="M25" i="56"/>
  <c r="M45" i="56"/>
  <c r="M54" i="56"/>
  <c r="M44" i="53"/>
  <c r="B31" i="56"/>
  <c r="B52" i="56"/>
  <c r="B12" i="56"/>
  <c r="B16" i="56"/>
  <c r="B55" i="56"/>
  <c r="B32" i="56"/>
  <c r="B37" i="56"/>
  <c r="B40" i="56"/>
  <c r="B13" i="56"/>
  <c r="B53" i="56"/>
  <c r="B36" i="56"/>
  <c r="B15" i="56"/>
  <c r="M50" i="56"/>
  <c r="M20" i="56"/>
  <c r="M29" i="56"/>
  <c r="M30" i="56"/>
  <c r="M35" i="56"/>
  <c r="M56" i="56"/>
  <c r="M41" i="56"/>
  <c r="M51" i="56"/>
  <c r="M36" i="56"/>
  <c r="M63" i="56"/>
  <c r="M60" i="56"/>
  <c r="M52" i="56"/>
  <c r="M62" i="56"/>
  <c r="M69" i="56"/>
  <c r="M19" i="56"/>
  <c r="M49" i="60"/>
  <c r="M27" i="56"/>
  <c r="B38" i="56"/>
  <c r="B26" i="56"/>
  <c r="M67" i="56"/>
  <c r="M10" i="56"/>
  <c r="M34" i="56"/>
  <c r="M52" i="53"/>
  <c r="B8" i="52"/>
  <c r="M18" i="55"/>
  <c r="M13" i="55"/>
  <c r="M68" i="55"/>
  <c r="M57" i="55"/>
  <c r="M50" i="55"/>
  <c r="M51" i="55"/>
  <c r="M22" i="55"/>
  <c r="O22" i="56" s="1"/>
  <c r="M23" i="55"/>
  <c r="M20" i="55"/>
  <c r="M61" i="55"/>
  <c r="M16" i="55"/>
  <c r="M33" i="55"/>
  <c r="M8" i="55"/>
  <c r="M46" i="55"/>
  <c r="M27" i="55"/>
  <c r="M16" i="60"/>
  <c r="M35" i="60"/>
  <c r="M23" i="60"/>
  <c r="M62" i="60"/>
  <c r="M58" i="60"/>
  <c r="M31" i="60"/>
  <c r="M47" i="60"/>
  <c r="M20" i="60"/>
  <c r="M21" i="60"/>
  <c r="M38" i="60"/>
  <c r="M18" i="60"/>
  <c r="M29" i="60"/>
  <c r="M51" i="54"/>
  <c r="M16" i="54"/>
  <c r="M62" i="54"/>
  <c r="M37" i="54"/>
  <c r="M12" i="54"/>
  <c r="M66" i="54"/>
  <c r="M27" i="54"/>
  <c r="M33" i="54"/>
  <c r="M31" i="54"/>
  <c r="M10" i="54"/>
  <c r="B14" i="59"/>
  <c r="M62" i="1"/>
  <c r="B40" i="55"/>
  <c r="M54" i="54"/>
  <c r="M14" i="54"/>
  <c r="M36" i="54"/>
  <c r="O36" i="55" s="1"/>
  <c r="B50" i="59"/>
  <c r="B34" i="59"/>
  <c r="B25" i="59"/>
  <c r="B45" i="59"/>
  <c r="B54" i="59"/>
  <c r="B31" i="59"/>
  <c r="B43" i="59"/>
  <c r="B13" i="59"/>
  <c r="B30" i="59"/>
  <c r="B20" i="54"/>
  <c r="B30" i="54"/>
  <c r="B33" i="54"/>
  <c r="B40" i="54"/>
  <c r="B50" i="54"/>
  <c r="B43" i="54"/>
  <c r="B29" i="54"/>
  <c r="B36" i="54"/>
  <c r="B54" i="54"/>
  <c r="B52" i="54"/>
  <c r="B51" i="54"/>
  <c r="B22" i="54"/>
  <c r="B29" i="60"/>
  <c r="B43" i="60"/>
  <c r="B34" i="60"/>
  <c r="B46" i="60"/>
  <c r="B47" i="60"/>
  <c r="B24" i="60"/>
  <c r="B27" i="60"/>
  <c r="B37" i="60"/>
  <c r="B33" i="60"/>
  <c r="B56" i="60"/>
  <c r="N6" i="50"/>
  <c r="B36" i="55"/>
  <c r="B41" i="55"/>
  <c r="B20" i="55"/>
  <c r="B45" i="55"/>
  <c r="B28" i="55"/>
  <c r="B24" i="55"/>
  <c r="B49" i="55"/>
  <c r="B32" i="55"/>
  <c r="B55" i="55"/>
  <c r="B22" i="55"/>
  <c r="B26" i="55"/>
  <c r="B15" i="55"/>
  <c r="B46" i="55"/>
  <c r="B33" i="55"/>
  <c r="B56" i="55"/>
  <c r="B27" i="55"/>
  <c r="B39" i="55"/>
  <c r="B13" i="55"/>
  <c r="B51" i="55"/>
  <c r="B38" i="55"/>
  <c r="B19" i="55"/>
  <c r="B11" i="55"/>
  <c r="B42" i="55"/>
  <c r="B29" i="55"/>
  <c r="B48" i="55"/>
  <c r="B16" i="55"/>
  <c r="B31" i="55"/>
  <c r="B17" i="55"/>
  <c r="B30" i="55"/>
  <c r="B50" i="55"/>
  <c r="B18" i="55"/>
  <c r="B35" i="55"/>
  <c r="B12" i="55"/>
  <c r="B9" i="55"/>
  <c r="B47" i="55"/>
  <c r="B21" i="55"/>
  <c r="B14" i="55"/>
  <c r="B52" i="55"/>
  <c r="B53" i="55"/>
  <c r="B43" i="55"/>
  <c r="B37" i="55"/>
  <c r="B44" i="55"/>
  <c r="B34" i="55"/>
  <c r="B25" i="55"/>
  <c r="B23" i="55"/>
  <c r="M60" i="59"/>
  <c r="M52" i="59"/>
  <c r="M61" i="59"/>
  <c r="M26" i="59"/>
  <c r="M50" i="59"/>
  <c r="M20" i="59"/>
  <c r="M55" i="59"/>
  <c r="M29" i="59"/>
  <c r="M45" i="59"/>
  <c r="M30" i="59"/>
  <c r="M36" i="59"/>
  <c r="M19" i="59"/>
  <c r="M18" i="59"/>
  <c r="M13" i="59"/>
  <c r="M53" i="56"/>
  <c r="M31" i="56"/>
  <c r="M66" i="56"/>
  <c r="M18" i="56"/>
  <c r="M17" i="56"/>
  <c r="B22" i="52"/>
  <c r="M62" i="57"/>
  <c r="M65" i="57"/>
  <c r="M66" i="1"/>
  <c r="M27" i="1"/>
  <c r="M58" i="57"/>
  <c r="M54" i="57"/>
  <c r="M19" i="53"/>
  <c r="M10" i="1"/>
  <c r="M37" i="57"/>
  <c r="B40" i="58"/>
  <c r="N5" i="50"/>
  <c r="M6" i="53"/>
  <c r="B55" i="1"/>
  <c r="B46" i="1"/>
  <c r="B17" i="1"/>
  <c r="B26" i="1"/>
  <c r="B22" i="1"/>
  <c r="B11" i="1"/>
  <c r="B10" i="1"/>
  <c r="B25" i="1"/>
  <c r="B18" i="1"/>
  <c r="B16" i="1"/>
  <c r="M40" i="55"/>
  <c r="B44" i="1"/>
  <c r="M55" i="55"/>
  <c r="M69" i="54"/>
  <c r="M29" i="55"/>
  <c r="M48" i="57"/>
  <c r="B28" i="53"/>
  <c r="M67" i="53"/>
  <c r="B14" i="1"/>
  <c r="B39" i="1"/>
  <c r="B29" i="1"/>
  <c r="B5" i="1"/>
  <c r="B23" i="1"/>
  <c r="B45" i="1"/>
  <c r="B42" i="1"/>
  <c r="B56" i="1"/>
  <c r="B9" i="1"/>
  <c r="B40" i="1"/>
  <c r="B47" i="1"/>
  <c r="B37" i="1"/>
  <c r="B49" i="1"/>
  <c r="M32" i="1"/>
  <c r="M19" i="1"/>
  <c r="M58" i="1"/>
  <c r="M9" i="1"/>
  <c r="M41" i="1"/>
  <c r="M34" i="1"/>
  <c r="M33" i="1"/>
  <c r="M40" i="1"/>
  <c r="M47" i="1"/>
  <c r="M30" i="1"/>
  <c r="M29" i="1"/>
  <c r="M36" i="1"/>
  <c r="M59" i="1"/>
  <c r="M6" i="1"/>
  <c r="M69" i="1"/>
  <c r="M12" i="1"/>
  <c r="M39" i="1"/>
  <c r="M64" i="1"/>
  <c r="M8" i="1"/>
  <c r="M48" i="1"/>
  <c r="M18" i="1"/>
  <c r="M17" i="1"/>
  <c r="M24" i="1"/>
  <c r="M15" i="1"/>
  <c r="M14" i="1"/>
  <c r="M13" i="1"/>
  <c r="M20" i="1"/>
  <c r="M54" i="1"/>
  <c r="M53" i="1"/>
  <c r="M60" i="1"/>
  <c r="M26" i="1"/>
  <c r="M67" i="1"/>
  <c r="M57" i="1"/>
  <c r="M55" i="1"/>
  <c r="M25" i="1"/>
  <c r="M51" i="1"/>
  <c r="M42" i="1"/>
  <c r="M50" i="1"/>
  <c r="M49" i="1"/>
  <c r="M56" i="1"/>
  <c r="M63" i="1"/>
  <c r="M46" i="1"/>
  <c r="M45" i="1"/>
  <c r="M52" i="1"/>
  <c r="M7" i="1"/>
  <c r="M22" i="1"/>
  <c r="M21" i="1"/>
  <c r="M28" i="1"/>
  <c r="B29" i="57"/>
  <c r="B51" i="57"/>
  <c r="B38" i="57"/>
  <c r="B41" i="57"/>
  <c r="B35" i="57"/>
  <c r="B54" i="57"/>
  <c r="B18" i="57"/>
  <c r="B50" i="57"/>
  <c r="B31" i="57"/>
  <c r="B39" i="57"/>
  <c r="B27" i="57"/>
  <c r="B49" i="57"/>
  <c r="B42" i="57"/>
  <c r="B14" i="57"/>
  <c r="B33" i="57"/>
  <c r="B23" i="57"/>
  <c r="B47" i="61"/>
  <c r="M63" i="57"/>
  <c r="O63" i="57" s="1"/>
  <c r="S63" i="57" s="1"/>
  <c r="M32" i="57"/>
  <c r="B47" i="53"/>
  <c r="M46" i="57"/>
  <c r="M40" i="57"/>
  <c r="M56" i="57"/>
  <c r="B38" i="53"/>
  <c r="B45" i="53"/>
  <c r="B27" i="53"/>
  <c r="M44" i="1"/>
  <c r="M68" i="1"/>
  <c r="M5" i="1"/>
  <c r="M11" i="57"/>
  <c r="B37" i="57"/>
  <c r="M37" i="53"/>
  <c r="M27" i="57"/>
  <c r="M50" i="57"/>
  <c r="M24" i="57"/>
  <c r="M44" i="57"/>
  <c r="M60" i="57"/>
  <c r="M30" i="57"/>
  <c r="B30" i="53"/>
  <c r="B17" i="53"/>
  <c r="B12" i="53"/>
  <c r="M37" i="1"/>
  <c r="M61" i="1"/>
  <c r="M65" i="1"/>
  <c r="B17" i="57"/>
  <c r="M23" i="57"/>
  <c r="B56" i="57"/>
  <c r="M29" i="53"/>
  <c r="M69" i="53"/>
  <c r="M40" i="53"/>
  <c r="M35" i="1"/>
  <c r="M31" i="1"/>
  <c r="M42" i="57"/>
  <c r="B22" i="53"/>
  <c r="M23" i="1"/>
  <c r="M11" i="1"/>
  <c r="B13" i="57"/>
  <c r="B40" i="57"/>
  <c r="M8" i="53"/>
  <c r="M24" i="53"/>
  <c r="M43" i="1"/>
  <c r="K5" i="50"/>
  <c r="K6" i="50"/>
  <c r="K3" i="50"/>
  <c r="B10" i="53"/>
  <c r="B31" i="53"/>
  <c r="B26" i="53"/>
  <c r="B43" i="53"/>
  <c r="B20" i="53"/>
  <c r="B34" i="53"/>
  <c r="B49" i="53"/>
  <c r="B46" i="53"/>
  <c r="B16" i="53"/>
  <c r="B7" i="53"/>
  <c r="B37" i="53"/>
  <c r="B25" i="53"/>
  <c r="B53" i="53"/>
  <c r="B55" i="53"/>
  <c r="B23" i="53"/>
  <c r="B42" i="53"/>
  <c r="B35" i="53"/>
  <c r="B36" i="53"/>
  <c r="B50" i="53"/>
  <c r="B33" i="53"/>
  <c r="B11" i="53"/>
  <c r="B48" i="53"/>
  <c r="B13" i="53"/>
  <c r="B56" i="53"/>
  <c r="B21" i="53"/>
  <c r="B15" i="53"/>
  <c r="B39" i="53"/>
  <c r="B44" i="53"/>
  <c r="B51" i="53"/>
  <c r="B19" i="53"/>
  <c r="B18" i="53"/>
  <c r="B9" i="53"/>
  <c r="B40" i="53"/>
  <c r="B29" i="53"/>
  <c r="B54" i="53"/>
  <c r="B32" i="53"/>
  <c r="B8" i="53"/>
  <c r="M10" i="53"/>
  <c r="M23" i="53"/>
  <c r="M46" i="53"/>
  <c r="M12" i="53"/>
  <c r="M50" i="53"/>
  <c r="M15" i="53"/>
  <c r="M60" i="53"/>
  <c r="M62" i="53"/>
  <c r="M42" i="53"/>
  <c r="M51" i="53"/>
  <c r="M39" i="53"/>
  <c r="M55" i="53"/>
  <c r="M14" i="53"/>
  <c r="M13" i="53"/>
  <c r="M64" i="53"/>
  <c r="M33" i="53"/>
  <c r="M27" i="53"/>
  <c r="M68" i="53"/>
  <c r="M18" i="53"/>
  <c r="M47" i="53"/>
  <c r="M56" i="53"/>
  <c r="M22" i="53"/>
  <c r="M57" i="53"/>
  <c r="M65" i="53"/>
  <c r="M34" i="53"/>
  <c r="M66" i="53"/>
  <c r="M26" i="53"/>
  <c r="M36" i="53"/>
  <c r="M7" i="53"/>
  <c r="M63" i="53"/>
  <c r="M17" i="53"/>
  <c r="M43" i="53"/>
  <c r="M59" i="53"/>
  <c r="M41" i="53"/>
  <c r="M30" i="53"/>
  <c r="M25" i="53"/>
  <c r="M45" i="53"/>
  <c r="M54" i="53"/>
  <c r="M35" i="53"/>
  <c r="M38" i="53"/>
  <c r="M58" i="53"/>
  <c r="M21" i="53"/>
  <c r="M31" i="53"/>
  <c r="M28" i="53"/>
  <c r="M16" i="53"/>
  <c r="M61" i="53"/>
  <c r="M48" i="53"/>
  <c r="M9" i="53"/>
  <c r="M20" i="53"/>
  <c r="M49" i="53"/>
  <c r="M11" i="53"/>
  <c r="M61" i="57"/>
  <c r="M66" i="57"/>
  <c r="M64" i="57"/>
  <c r="M36" i="57"/>
  <c r="M15" i="57"/>
  <c r="M53" i="57"/>
  <c r="M51" i="57"/>
  <c r="M25" i="57"/>
  <c r="M45" i="57"/>
  <c r="M49" i="57"/>
  <c r="M10" i="57"/>
  <c r="M29" i="57"/>
  <c r="M39" i="57"/>
  <c r="M57" i="57"/>
  <c r="M17" i="57"/>
  <c r="M19" i="57"/>
  <c r="M69" i="57"/>
  <c r="M52" i="57"/>
  <c r="B52" i="53"/>
  <c r="B29" i="61"/>
  <c r="M68" i="57"/>
  <c r="M16" i="57"/>
  <c r="M53" i="53"/>
  <c r="M16" i="1"/>
  <c r="K11" i="50"/>
  <c r="K12" i="50"/>
  <c r="N8" i="50"/>
  <c r="N9" i="50"/>
  <c r="B54" i="58"/>
  <c r="B51" i="58"/>
  <c r="B18" i="58"/>
  <c r="B36" i="58"/>
  <c r="B45" i="58"/>
  <c r="B25" i="58"/>
  <c r="B29" i="58"/>
  <c r="B52" i="58"/>
  <c r="B39" i="58"/>
  <c r="B37" i="58"/>
  <c r="B20" i="58"/>
  <c r="B42" i="58"/>
  <c r="B50" i="58"/>
  <c r="B47" i="58"/>
  <c r="B27" i="58"/>
  <c r="B21" i="58"/>
  <c r="B30" i="58"/>
  <c r="B19" i="58"/>
  <c r="B35" i="58"/>
  <c r="B23" i="58"/>
  <c r="B49" i="58"/>
  <c r="B48" i="58"/>
  <c r="B55" i="58"/>
  <c r="B46" i="58"/>
  <c r="B24" i="58"/>
  <c r="B56" i="58"/>
  <c r="B32" i="58"/>
  <c r="B14" i="58"/>
  <c r="B43" i="58"/>
  <c r="B16" i="58"/>
  <c r="B13" i="58"/>
  <c r="B33" i="58"/>
  <c r="B38" i="58"/>
  <c r="B22" i="58"/>
  <c r="M59" i="58"/>
  <c r="M13" i="58"/>
  <c r="M17" i="58"/>
  <c r="M25" i="58"/>
  <c r="M36" i="58"/>
  <c r="M57" i="58"/>
  <c r="M54" i="58"/>
  <c r="M52" i="58"/>
  <c r="M63" i="58"/>
  <c r="M20" i="58"/>
  <c r="M19" i="58"/>
  <c r="M39" i="58"/>
  <c r="M55" i="58"/>
  <c r="M31" i="58"/>
  <c r="M29" i="58"/>
  <c r="M33" i="58"/>
  <c r="M67" i="58"/>
  <c r="M66" i="58"/>
  <c r="M22" i="58"/>
  <c r="M47" i="58"/>
  <c r="M58" i="58"/>
  <c r="M46" i="58"/>
  <c r="M32" i="58"/>
  <c r="M42" i="58"/>
  <c r="M64" i="58"/>
  <c r="M50" i="58"/>
  <c r="M60" i="58"/>
  <c r="M11" i="58"/>
  <c r="M26" i="58"/>
  <c r="M37" i="58"/>
  <c r="M40" i="58"/>
  <c r="M23" i="58"/>
  <c r="M51" i="58"/>
  <c r="M49" i="58"/>
  <c r="M62" i="58"/>
  <c r="M69" i="58"/>
  <c r="M27" i="58"/>
  <c r="M18" i="58"/>
  <c r="M30" i="58"/>
  <c r="M15" i="58"/>
  <c r="M38" i="58"/>
  <c r="M21" i="58"/>
  <c r="M34" i="58"/>
  <c r="M24" i="58"/>
  <c r="M14" i="58"/>
  <c r="M16" i="58"/>
  <c r="M12" i="58"/>
  <c r="M45" i="58"/>
  <c r="M48" i="58"/>
  <c r="B53" i="58"/>
  <c r="B15" i="58"/>
  <c r="M65" i="58"/>
  <c r="O65" i="58" s="1"/>
  <c r="M35" i="58"/>
  <c r="M56" i="58"/>
  <c r="B44" i="58"/>
  <c r="B31" i="58"/>
  <c r="B34" i="58"/>
  <c r="B17" i="58"/>
  <c r="M53" i="58"/>
  <c r="M41" i="58"/>
  <c r="M61" i="58"/>
  <c r="B28" i="58"/>
  <c r="B41" i="58"/>
  <c r="B26" i="58"/>
  <c r="M67" i="57"/>
  <c r="O67" i="58" s="1"/>
  <c r="M55" i="57"/>
  <c r="M18" i="57"/>
  <c r="M43" i="57"/>
  <c r="M13" i="57"/>
  <c r="M41" i="57"/>
  <c r="M38" i="57"/>
  <c r="M21" i="57"/>
  <c r="M14" i="57"/>
  <c r="M34" i="57"/>
  <c r="O34" i="58" s="1"/>
  <c r="M28" i="57"/>
  <c r="M47" i="57"/>
  <c r="M12" i="57"/>
  <c r="M35" i="57"/>
  <c r="M20" i="57"/>
  <c r="O20" i="57" s="1"/>
  <c r="M33" i="57"/>
  <c r="M31" i="57"/>
  <c r="M26" i="57"/>
  <c r="M59" i="57"/>
  <c r="B24" i="56"/>
  <c r="B28" i="56"/>
  <c r="B54" i="56"/>
  <c r="B39" i="56"/>
  <c r="B25" i="56"/>
  <c r="B21" i="56"/>
  <c r="B42" i="56"/>
  <c r="B34" i="56"/>
  <c r="B46" i="56"/>
  <c r="B11" i="56"/>
  <c r="B27" i="56"/>
  <c r="B18" i="56"/>
  <c r="B19" i="56"/>
  <c r="B33" i="56"/>
  <c r="B22" i="56"/>
  <c r="B10" i="56"/>
  <c r="B56" i="56"/>
  <c r="B35" i="56"/>
  <c r="B30" i="56"/>
  <c r="B50" i="56"/>
  <c r="B29" i="56"/>
  <c r="B51" i="56"/>
  <c r="B43" i="56"/>
  <c r="B41" i="56"/>
  <c r="B48" i="56"/>
  <c r="B14" i="56"/>
  <c r="M38" i="56"/>
  <c r="M26" i="56"/>
  <c r="M55" i="56"/>
  <c r="M21" i="56"/>
  <c r="M58" i="56"/>
  <c r="M42" i="56"/>
  <c r="M46" i="56"/>
  <c r="M47" i="56"/>
  <c r="M68" i="56"/>
  <c r="M24" i="56"/>
  <c r="M39" i="56"/>
  <c r="M14" i="56"/>
  <c r="O14" i="57" s="1"/>
  <c r="M44" i="56"/>
  <c r="M37" i="56"/>
  <c r="M59" i="56"/>
  <c r="M12" i="56"/>
  <c r="M57" i="56"/>
  <c r="M40" i="56"/>
  <c r="M65" i="56"/>
  <c r="M11" i="56"/>
  <c r="O11" i="56" s="1"/>
  <c r="M28" i="56"/>
  <c r="M13" i="56"/>
  <c r="M9" i="56"/>
  <c r="M23" i="56"/>
  <c r="M32" i="56"/>
  <c r="M64" i="56"/>
  <c r="O64" i="57" s="1"/>
  <c r="S64" i="57" s="1"/>
  <c r="M61" i="56"/>
  <c r="M22" i="60"/>
  <c r="M63" i="60"/>
  <c r="M61" i="60"/>
  <c r="M64" i="60"/>
  <c r="M34" i="60"/>
  <c r="M15" i="60"/>
  <c r="M51" i="60"/>
  <c r="M63" i="55"/>
  <c r="M41" i="55"/>
  <c r="M31" i="55"/>
  <c r="M34" i="55"/>
  <c r="M56" i="55"/>
  <c r="M17" i="55"/>
  <c r="M62" i="55"/>
  <c r="M32" i="55"/>
  <c r="M26" i="55"/>
  <c r="M60" i="55"/>
  <c r="M54" i="55"/>
  <c r="M35" i="55"/>
  <c r="M25" i="55"/>
  <c r="M53" i="55"/>
  <c r="M66" i="55"/>
  <c r="M14" i="55"/>
  <c r="M47" i="55"/>
  <c r="M69" i="55"/>
  <c r="O69" i="56" s="1"/>
  <c r="M49" i="55"/>
  <c r="M39" i="55"/>
  <c r="M24" i="55"/>
  <c r="M42" i="55"/>
  <c r="M59" i="55"/>
  <c r="M45" i="55"/>
  <c r="M44" i="55"/>
  <c r="M48" i="55"/>
  <c r="M52" i="55"/>
  <c r="M10" i="55"/>
  <c r="O10" i="56" s="1"/>
  <c r="M43" i="55"/>
  <c r="M32" i="59"/>
  <c r="M49" i="59"/>
  <c r="B45" i="57"/>
  <c r="B48" i="57"/>
  <c r="B46" i="57"/>
  <c r="B36" i="57"/>
  <c r="B47" i="57"/>
  <c r="B43" i="57"/>
  <c r="B26" i="57"/>
  <c r="B22" i="57"/>
  <c r="B25" i="57"/>
  <c r="B12" i="57"/>
  <c r="B32" i="57"/>
  <c r="B19" i="57"/>
  <c r="B16" i="57"/>
  <c r="M42" i="54"/>
  <c r="M41" i="54"/>
  <c r="B53" i="59"/>
  <c r="B28" i="57"/>
  <c r="B30" i="57"/>
  <c r="B20" i="57"/>
  <c r="B53" i="57"/>
  <c r="B11" i="57"/>
  <c r="B21" i="57"/>
  <c r="B55" i="57"/>
  <c r="B34" i="57"/>
  <c r="B24" i="57"/>
  <c r="B44" i="57"/>
  <c r="B15" i="57"/>
  <c r="B52" i="57"/>
  <c r="I6" i="4"/>
  <c r="G2" i="55" s="1"/>
  <c r="I8" i="4"/>
  <c r="G2" i="57" s="1"/>
  <c r="I10" i="4"/>
  <c r="G2" i="59" s="1"/>
  <c r="I7" i="4"/>
  <c r="G2" i="56"/>
  <c r="I9" i="4"/>
  <c r="G2" i="58" s="1"/>
  <c r="H32" i="58" s="1"/>
  <c r="I11" i="4"/>
  <c r="G2" i="60" s="1"/>
  <c r="I3" i="4"/>
  <c r="G2" i="52" s="1"/>
  <c r="I4" i="4"/>
  <c r="G2" i="53" s="1"/>
  <c r="I5" i="4"/>
  <c r="G2" i="54" s="1"/>
  <c r="L52" i="54" s="1"/>
  <c r="I12" i="4"/>
  <c r="G2" i="61"/>
  <c r="I2" i="4"/>
  <c r="G2" i="1" s="1"/>
  <c r="M55" i="52"/>
  <c r="M23" i="52"/>
  <c r="M47" i="52"/>
  <c r="M28" i="52"/>
  <c r="M52" i="52"/>
  <c r="M66" i="52"/>
  <c r="M45" i="52"/>
  <c r="M19" i="52"/>
  <c r="O19" i="53" s="1"/>
  <c r="M17" i="52"/>
  <c r="M35" i="52"/>
  <c r="M59" i="52"/>
  <c r="M34" i="52"/>
  <c r="M18" i="52"/>
  <c r="M10" i="52"/>
  <c r="M12" i="52"/>
  <c r="M39" i="52"/>
  <c r="M68" i="52"/>
  <c r="M56" i="52"/>
  <c r="M57" i="52"/>
  <c r="M31" i="52"/>
  <c r="M30" i="52"/>
  <c r="M62" i="52"/>
  <c r="M27" i="52"/>
  <c r="M42" i="52"/>
  <c r="M6" i="52"/>
  <c r="M44" i="52"/>
  <c r="M53" i="52"/>
  <c r="M49" i="52"/>
  <c r="M54" i="52"/>
  <c r="O54" i="53" s="1"/>
  <c r="M33" i="52"/>
  <c r="M65" i="52"/>
  <c r="M41" i="52"/>
  <c r="O41" i="53" s="1"/>
  <c r="M14" i="52"/>
  <c r="M13" i="52"/>
  <c r="M51" i="52"/>
  <c r="M11" i="52"/>
  <c r="M32" i="52"/>
  <c r="M22" i="52"/>
  <c r="M8" i="52"/>
  <c r="M29" i="52"/>
  <c r="O29" i="53" s="1"/>
  <c r="M63" i="52"/>
  <c r="M9" i="52"/>
  <c r="M21" i="52"/>
  <c r="M48" i="52"/>
  <c r="M15" i="52"/>
  <c r="M43" i="52"/>
  <c r="M24" i="52"/>
  <c r="M64" i="52"/>
  <c r="M40" i="52"/>
  <c r="M37" i="52"/>
  <c r="M7" i="52"/>
  <c r="M67" i="52"/>
  <c r="M61" i="52"/>
  <c r="M50" i="52"/>
  <c r="M69" i="52"/>
  <c r="M26" i="52"/>
  <c r="M46" i="52"/>
  <c r="M16" i="52"/>
  <c r="M38" i="52"/>
  <c r="M20" i="52"/>
  <c r="O20" i="53" s="1"/>
  <c r="M58" i="52"/>
  <c r="M60" i="52"/>
  <c r="M36" i="52"/>
  <c r="M22" i="61"/>
  <c r="Q10" i="50"/>
  <c r="Q9" i="50"/>
  <c r="M24" i="54"/>
  <c r="M45" i="54"/>
  <c r="M63" i="54"/>
  <c r="M59" i="54"/>
  <c r="M48" i="54"/>
  <c r="O48" i="55" s="1"/>
  <c r="M68" i="54"/>
  <c r="O68" i="54" s="1"/>
  <c r="S68" i="54" s="1"/>
  <c r="M9" i="54"/>
  <c r="M49" i="54"/>
  <c r="M44" i="54"/>
  <c r="M46" i="54"/>
  <c r="M65" i="54"/>
  <c r="M52" i="54"/>
  <c r="M40" i="54"/>
  <c r="M55" i="54"/>
  <c r="M30" i="54"/>
  <c r="O30" i="55" s="1"/>
  <c r="M18" i="54"/>
  <c r="M8" i="54"/>
  <c r="M17" i="54"/>
  <c r="M53" i="54"/>
  <c r="O53" i="55" s="1"/>
  <c r="M39" i="54"/>
  <c r="M57" i="54"/>
  <c r="M50" i="54"/>
  <c r="M32" i="54"/>
  <c r="M47" i="54"/>
  <c r="M35" i="54"/>
  <c r="M61" i="54"/>
  <c r="M7" i="54"/>
  <c r="M34" i="54"/>
  <c r="M58" i="54"/>
  <c r="O58" i="55" s="1"/>
  <c r="S58" i="55" s="1"/>
  <c r="M64" i="54"/>
  <c r="M38" i="54"/>
  <c r="M22" i="54"/>
  <c r="M11" i="54"/>
  <c r="O11" i="55" s="1"/>
  <c r="M29" i="54"/>
  <c r="M28" i="54"/>
  <c r="M26" i="54"/>
  <c r="M20" i="54"/>
  <c r="O20" i="54" s="1"/>
  <c r="M19" i="54"/>
  <c r="M25" i="54"/>
  <c r="M43" i="54"/>
  <c r="M60" i="54"/>
  <c r="M15" i="54"/>
  <c r="O15" i="55" s="1"/>
  <c r="M21" i="54"/>
  <c r="O21" i="54" s="1"/>
  <c r="M13" i="54"/>
  <c r="M67" i="54"/>
  <c r="O67" i="55" s="1"/>
  <c r="S67" i="55" s="1"/>
  <c r="M23" i="54"/>
  <c r="Q6" i="50"/>
  <c r="Q5" i="50"/>
  <c r="K10" i="50"/>
  <c r="K8" i="50"/>
  <c r="K9" i="50"/>
  <c r="N10" i="50"/>
  <c r="O66" i="53"/>
  <c r="S66" i="53" s="1"/>
  <c r="H52" i="54"/>
  <c r="C52" i="54"/>
  <c r="D52" i="54" s="1"/>
  <c r="C43" i="54"/>
  <c r="D43" i="54" s="1"/>
  <c r="C29" i="54"/>
  <c r="D29" i="54" s="1"/>
  <c r="E29" i="54" s="1"/>
  <c r="F29" i="54" s="1"/>
  <c r="G29" i="54" s="1"/>
  <c r="C54" i="54"/>
  <c r="D54" i="54" s="1"/>
  <c r="E54" i="54" s="1"/>
  <c r="F54" i="54" s="1"/>
  <c r="H23" i="58"/>
  <c r="H36" i="58"/>
  <c r="H37" i="58"/>
  <c r="H54" i="58"/>
  <c r="H51" i="58"/>
  <c r="H19" i="58"/>
  <c r="H17" i="58"/>
  <c r="H14" i="58"/>
  <c r="H45" i="58"/>
  <c r="H38" i="58"/>
  <c r="H20" i="58"/>
  <c r="H34" i="58"/>
  <c r="H39" i="58"/>
  <c r="H56" i="58"/>
  <c r="H29" i="58"/>
  <c r="H44" i="58"/>
  <c r="H43" i="58"/>
  <c r="H47" i="58"/>
  <c r="H49" i="58"/>
  <c r="H42" i="58"/>
  <c r="L41" i="56"/>
  <c r="O34" i="53"/>
  <c r="H23" i="1"/>
  <c r="H26" i="1"/>
  <c r="H11" i="1"/>
  <c r="H9" i="1"/>
  <c r="H18" i="1"/>
  <c r="H55" i="1"/>
  <c r="H52" i="1"/>
  <c r="H40" i="1"/>
  <c r="H38" i="1"/>
  <c r="H43" i="1"/>
  <c r="H5" i="1"/>
  <c r="H5" i="52" s="1"/>
  <c r="H53" i="1"/>
  <c r="H28" i="1"/>
  <c r="H6" i="1"/>
  <c r="H21" i="1"/>
  <c r="H17" i="1"/>
  <c r="H36" i="1"/>
  <c r="H46" i="1"/>
  <c r="H25" i="1"/>
  <c r="H31" i="1"/>
  <c r="H32" i="1"/>
  <c r="H49" i="1"/>
  <c r="H16" i="1"/>
  <c r="H10" i="1"/>
  <c r="H44" i="1"/>
  <c r="H7" i="1"/>
  <c r="H24" i="1"/>
  <c r="H12" i="1"/>
  <c r="H47" i="1"/>
  <c r="H20" i="1"/>
  <c r="H30" i="1"/>
  <c r="H19" i="1"/>
  <c r="H45" i="1"/>
  <c r="H48" i="1"/>
  <c r="H34" i="1"/>
  <c r="H27" i="1"/>
  <c r="H41" i="1"/>
  <c r="H51" i="1"/>
  <c r="H56" i="1"/>
  <c r="H42" i="1"/>
  <c r="H39" i="1"/>
  <c r="H14" i="1"/>
  <c r="H13" i="1"/>
  <c r="H22" i="1"/>
  <c r="H29" i="1"/>
  <c r="H8" i="1"/>
  <c r="L8" i="1"/>
  <c r="L54" i="59"/>
  <c r="H37" i="1"/>
  <c r="O53" i="52"/>
  <c r="C29" i="61"/>
  <c r="D29" i="61" s="1"/>
  <c r="E29" i="61" s="1"/>
  <c r="F29" i="61" s="1"/>
  <c r="C47" i="61"/>
  <c r="D47" i="61" s="1"/>
  <c r="E47" i="61" s="1"/>
  <c r="F47" i="61" s="1"/>
  <c r="H29" i="61"/>
  <c r="H47" i="61"/>
  <c r="E52" i="54"/>
  <c r="F52" i="54" s="1"/>
  <c r="G52" i="54" s="1"/>
  <c r="E43" i="54"/>
  <c r="F43" i="54" s="1"/>
  <c r="G43" i="54" s="1"/>
  <c r="L34" i="53" l="1"/>
  <c r="L39" i="53"/>
  <c r="H8" i="52"/>
  <c r="C22" i="52"/>
  <c r="D22" i="52" s="1"/>
  <c r="C8" i="52"/>
  <c r="D8" i="52" s="1"/>
  <c r="H22" i="52"/>
  <c r="L34" i="60"/>
  <c r="C29" i="60"/>
  <c r="D29" i="60" s="1"/>
  <c r="E29" i="60" s="1"/>
  <c r="F29" i="60" s="1"/>
  <c r="C24" i="60"/>
  <c r="D24" i="60" s="1"/>
  <c r="E24" i="60" s="1"/>
  <c r="F24" i="60" s="1"/>
  <c r="C43" i="60"/>
  <c r="D43" i="60" s="1"/>
  <c r="E43" i="60" s="1"/>
  <c r="F43" i="60" s="1"/>
  <c r="C37" i="60"/>
  <c r="D37" i="60" s="1"/>
  <c r="E37" i="60" s="1"/>
  <c r="F37" i="60" s="1"/>
  <c r="C27" i="60"/>
  <c r="D27" i="60" s="1"/>
  <c r="C33" i="60"/>
  <c r="D33" i="60" s="1"/>
  <c r="E33" i="60" s="1"/>
  <c r="F33" i="60" s="1"/>
  <c r="C47" i="60"/>
  <c r="D47" i="60" s="1"/>
  <c r="C34" i="60"/>
  <c r="D34" i="60" s="1"/>
  <c r="E34" i="60" s="1"/>
  <c r="F34" i="60" s="1"/>
  <c r="L47" i="60"/>
  <c r="C46" i="60"/>
  <c r="D46" i="60" s="1"/>
  <c r="E46" i="60" s="1"/>
  <c r="F46" i="60" s="1"/>
  <c r="G46" i="60" s="1"/>
  <c r="C56" i="60"/>
  <c r="D56" i="60" s="1"/>
  <c r="E56" i="60" s="1"/>
  <c r="F56" i="60" s="1"/>
  <c r="G56" i="60" s="1"/>
  <c r="L45" i="57"/>
  <c r="L15" i="57"/>
  <c r="L52" i="57"/>
  <c r="H26" i="58"/>
  <c r="H31" i="58"/>
  <c r="H22" i="58"/>
  <c r="L22" i="52"/>
  <c r="L50" i="53"/>
  <c r="C42" i="55"/>
  <c r="D42" i="55" s="1"/>
  <c r="L48" i="55"/>
  <c r="C31" i="56"/>
  <c r="D31" i="56" s="1"/>
  <c r="E31" i="56" s="1"/>
  <c r="F31" i="56" s="1"/>
  <c r="G31" i="56" s="1"/>
  <c r="L14" i="56"/>
  <c r="C31" i="57"/>
  <c r="D31" i="57" s="1"/>
  <c r="E31" i="57" s="1"/>
  <c r="F31" i="57" s="1"/>
  <c r="L21" i="57"/>
  <c r="C54" i="59"/>
  <c r="D54" i="59" s="1"/>
  <c r="L31" i="59"/>
  <c r="O37" i="56"/>
  <c r="O51" i="55"/>
  <c r="B35" i="1"/>
  <c r="H35" i="1" s="1"/>
  <c r="B15" i="1"/>
  <c r="H15" i="1" s="1"/>
  <c r="B33" i="1"/>
  <c r="H33" i="1" s="1"/>
  <c r="B50" i="1"/>
  <c r="H50" i="1" s="1"/>
  <c r="H50" i="53"/>
  <c r="H43" i="57"/>
  <c r="O46" i="54"/>
  <c r="L43" i="54"/>
  <c r="L46" i="60"/>
  <c r="J29" i="61"/>
  <c r="L38" i="57"/>
  <c r="L19" i="57"/>
  <c r="L39" i="57"/>
  <c r="L11" i="1"/>
  <c r="L52" i="56"/>
  <c r="L53" i="53"/>
  <c r="L55" i="57"/>
  <c r="L33" i="57"/>
  <c r="L34" i="57"/>
  <c r="L45" i="59"/>
  <c r="L30" i="1"/>
  <c r="L40" i="1"/>
  <c r="L24" i="1"/>
  <c r="L23" i="1"/>
  <c r="L27" i="53"/>
  <c r="L20" i="53"/>
  <c r="L49" i="53"/>
  <c r="L39" i="55"/>
  <c r="L35" i="1"/>
  <c r="L43" i="59"/>
  <c r="L20" i="1"/>
  <c r="L8" i="53"/>
  <c r="L48" i="53"/>
  <c r="L51" i="57"/>
  <c r="L26" i="57"/>
  <c r="L25" i="59"/>
  <c r="L41" i="1"/>
  <c r="L34" i="1"/>
  <c r="L29" i="1"/>
  <c r="L18" i="1"/>
  <c r="L30" i="53"/>
  <c r="L54" i="53"/>
  <c r="L37" i="53"/>
  <c r="C36" i="57"/>
  <c r="D36" i="57" s="1"/>
  <c r="E36" i="57" s="1"/>
  <c r="F36" i="57" s="1"/>
  <c r="G36" i="57" s="1"/>
  <c r="C53" i="57"/>
  <c r="D53" i="57" s="1"/>
  <c r="E53" i="57" s="1"/>
  <c r="F53" i="57" s="1"/>
  <c r="L56" i="57"/>
  <c r="L46" i="57"/>
  <c r="L12" i="57"/>
  <c r="L56" i="60"/>
  <c r="L43" i="60"/>
  <c r="N43" i="60" s="1"/>
  <c r="L13" i="59"/>
  <c r="L13" i="60" s="1"/>
  <c r="N13" i="60" s="1"/>
  <c r="L14" i="59"/>
  <c r="L44" i="1"/>
  <c r="L51" i="1"/>
  <c r="L49" i="1"/>
  <c r="L5" i="1"/>
  <c r="L5" i="52" s="1"/>
  <c r="N5" i="52" s="1"/>
  <c r="L15" i="1"/>
  <c r="L32" i="56"/>
  <c r="L13" i="53"/>
  <c r="L28" i="53"/>
  <c r="L21" i="53"/>
  <c r="L23" i="53"/>
  <c r="L38" i="53"/>
  <c r="L55" i="55"/>
  <c r="L12" i="58"/>
  <c r="L12" i="59" s="1"/>
  <c r="N12" i="59" s="1"/>
  <c r="L29" i="61"/>
  <c r="P29" i="61" s="1"/>
  <c r="L24" i="57"/>
  <c r="L31" i="57"/>
  <c r="L53" i="57"/>
  <c r="L50" i="57"/>
  <c r="L41" i="57"/>
  <c r="N41" i="57" s="1"/>
  <c r="L37" i="60"/>
  <c r="L34" i="59"/>
  <c r="N34" i="60" s="1"/>
  <c r="L8" i="52"/>
  <c r="N8" i="52" s="1"/>
  <c r="L43" i="1"/>
  <c r="L39" i="1"/>
  <c r="L36" i="1"/>
  <c r="L31" i="1"/>
  <c r="L12" i="1"/>
  <c r="L54" i="1"/>
  <c r="L53" i="1"/>
  <c r="L24" i="56"/>
  <c r="L44" i="56"/>
  <c r="L17" i="53"/>
  <c r="L12" i="53"/>
  <c r="L19" i="53"/>
  <c r="L16" i="53"/>
  <c r="L55" i="53"/>
  <c r="L18" i="53"/>
  <c r="E8" i="52"/>
  <c r="F8" i="52" s="1"/>
  <c r="J8" i="52" s="1"/>
  <c r="P8" i="52" s="1"/>
  <c r="L47" i="61"/>
  <c r="N47" i="61" s="1"/>
  <c r="N24" i="57"/>
  <c r="E47" i="60"/>
  <c r="F47" i="60" s="1"/>
  <c r="G47" i="60" s="1"/>
  <c r="J47" i="61"/>
  <c r="G47" i="61"/>
  <c r="I47" i="61" s="1"/>
  <c r="E22" i="52"/>
  <c r="F22" i="52" s="1"/>
  <c r="J22" i="52" s="1"/>
  <c r="G37" i="60"/>
  <c r="L16" i="58"/>
  <c r="L52" i="58"/>
  <c r="E54" i="59"/>
  <c r="F54" i="59" s="1"/>
  <c r="G54" i="59" s="1"/>
  <c r="C53" i="53"/>
  <c r="D53" i="53" s="1"/>
  <c r="C48" i="53"/>
  <c r="D48" i="53" s="1"/>
  <c r="E48" i="53" s="1"/>
  <c r="F48" i="53" s="1"/>
  <c r="C7" i="53"/>
  <c r="C16" i="53"/>
  <c r="D16" i="53" s="1"/>
  <c r="E16" i="53" s="1"/>
  <c r="F16" i="53" s="1"/>
  <c r="C35" i="53"/>
  <c r="D35" i="53" s="1"/>
  <c r="E35" i="53" s="1"/>
  <c r="F35" i="53" s="1"/>
  <c r="C49" i="53"/>
  <c r="D49" i="53" s="1"/>
  <c r="E49" i="53" s="1"/>
  <c r="F49" i="53" s="1"/>
  <c r="C8" i="53"/>
  <c r="D8" i="53" s="1"/>
  <c r="E8" i="53" s="1"/>
  <c r="F8" i="53" s="1"/>
  <c r="C29" i="53"/>
  <c r="D29" i="53" s="1"/>
  <c r="E29" i="53" s="1"/>
  <c r="F29" i="53" s="1"/>
  <c r="C38" i="53"/>
  <c r="D38" i="53" s="1"/>
  <c r="C21" i="53"/>
  <c r="D21" i="53" s="1"/>
  <c r="E21" i="53" s="1"/>
  <c r="F21" i="53" s="1"/>
  <c r="C45" i="53"/>
  <c r="D45" i="53" s="1"/>
  <c r="C28" i="53"/>
  <c r="D28" i="53" s="1"/>
  <c r="E28" i="53" s="1"/>
  <c r="F28" i="53" s="1"/>
  <c r="C11" i="53"/>
  <c r="D11" i="53" s="1"/>
  <c r="C39" i="53"/>
  <c r="D39" i="53" s="1"/>
  <c r="C20" i="53"/>
  <c r="D20" i="53" s="1"/>
  <c r="C37" i="53"/>
  <c r="D37" i="53" s="1"/>
  <c r="E37" i="53" s="1"/>
  <c r="F37" i="53" s="1"/>
  <c r="C40" i="53"/>
  <c r="D40" i="53" s="1"/>
  <c r="E40" i="53" s="1"/>
  <c r="F40" i="53" s="1"/>
  <c r="C54" i="53"/>
  <c r="D54" i="53" s="1"/>
  <c r="C18" i="53"/>
  <c r="D18" i="53" s="1"/>
  <c r="C30" i="53"/>
  <c r="D30" i="53" s="1"/>
  <c r="C12" i="53"/>
  <c r="D12" i="53" s="1"/>
  <c r="C36" i="53"/>
  <c r="D36" i="53" s="1"/>
  <c r="C50" i="53"/>
  <c r="D50" i="53" s="1"/>
  <c r="E50" i="53" s="1"/>
  <c r="F50" i="53" s="1"/>
  <c r="C55" i="53"/>
  <c r="D55" i="53" s="1"/>
  <c r="E55" i="53" s="1"/>
  <c r="F55" i="53" s="1"/>
  <c r="C23" i="53"/>
  <c r="D23" i="53" s="1"/>
  <c r="C43" i="53"/>
  <c r="D43" i="53" s="1"/>
  <c r="E43" i="53" s="1"/>
  <c r="F43" i="53" s="1"/>
  <c r="G43" i="53" s="1"/>
  <c r="C47" i="53"/>
  <c r="D47" i="53" s="1"/>
  <c r="E47" i="53" s="1"/>
  <c r="F47" i="53" s="1"/>
  <c r="C19" i="53"/>
  <c r="D19" i="53" s="1"/>
  <c r="E19" i="53" s="1"/>
  <c r="F19" i="53" s="1"/>
  <c r="C10" i="53"/>
  <c r="D10" i="53" s="1"/>
  <c r="E10" i="53" s="1"/>
  <c r="F10" i="53" s="1"/>
  <c r="C31" i="53"/>
  <c r="D31" i="53" s="1"/>
  <c r="E31" i="53" s="1"/>
  <c r="F31" i="53" s="1"/>
  <c r="C22" i="53"/>
  <c r="D22" i="53" s="1"/>
  <c r="E22" i="53" s="1"/>
  <c r="F22" i="53" s="1"/>
  <c r="C27" i="53"/>
  <c r="D27" i="53" s="1"/>
  <c r="C13" i="53"/>
  <c r="D13" i="53" s="1"/>
  <c r="C15" i="53"/>
  <c r="D15" i="53" s="1"/>
  <c r="C51" i="53"/>
  <c r="D51" i="53" s="1"/>
  <c r="C17" i="53"/>
  <c r="D17" i="53" s="1"/>
  <c r="E17" i="53" s="1"/>
  <c r="F17" i="53" s="1"/>
  <c r="C26" i="53"/>
  <c r="D26" i="53" s="1"/>
  <c r="C35" i="55"/>
  <c r="D35" i="55" s="1"/>
  <c r="C31" i="55"/>
  <c r="D31" i="55" s="1"/>
  <c r="E31" i="55" s="1"/>
  <c r="F31" i="55" s="1"/>
  <c r="C37" i="55"/>
  <c r="D37" i="55" s="1"/>
  <c r="E37" i="55" s="1"/>
  <c r="F37" i="55" s="1"/>
  <c r="G37" i="55" s="1"/>
  <c r="C29" i="55"/>
  <c r="D29" i="55" s="1"/>
  <c r="E29" i="55" s="1"/>
  <c r="F29" i="55" s="1"/>
  <c r="C20" i="55"/>
  <c r="D20" i="55" s="1"/>
  <c r="C16" i="55"/>
  <c r="D16" i="55" s="1"/>
  <c r="C51" i="55"/>
  <c r="D51" i="55" s="1"/>
  <c r="C12" i="55"/>
  <c r="D12" i="55" s="1"/>
  <c r="C13" i="55"/>
  <c r="D13" i="55" s="1"/>
  <c r="E13" i="55" s="1"/>
  <c r="F13" i="55" s="1"/>
  <c r="G13" i="55" s="1"/>
  <c r="C15" i="55"/>
  <c r="D15" i="55" s="1"/>
  <c r="E15" i="55" s="1"/>
  <c r="F15" i="55" s="1"/>
  <c r="G15" i="55" s="1"/>
  <c r="C21" i="55"/>
  <c r="D21" i="55" s="1"/>
  <c r="E21" i="55" s="1"/>
  <c r="F21" i="55" s="1"/>
  <c r="C40" i="55"/>
  <c r="D40" i="55" s="1"/>
  <c r="E40" i="55" s="1"/>
  <c r="F40" i="55" s="1"/>
  <c r="C56" i="55"/>
  <c r="D56" i="55" s="1"/>
  <c r="C49" i="55"/>
  <c r="D49" i="55" s="1"/>
  <c r="C38" i="55"/>
  <c r="D38" i="55" s="1"/>
  <c r="E38" i="55" s="1"/>
  <c r="F38" i="55" s="1"/>
  <c r="G38" i="55" s="1"/>
  <c r="C52" i="55"/>
  <c r="D52" i="55" s="1"/>
  <c r="C45" i="55"/>
  <c r="D45" i="55" s="1"/>
  <c r="C46" i="55"/>
  <c r="D46" i="55" s="1"/>
  <c r="C39" i="55"/>
  <c r="D39" i="55" s="1"/>
  <c r="E39" i="55" s="1"/>
  <c r="F39" i="55" s="1"/>
  <c r="C14" i="55"/>
  <c r="D14" i="55" s="1"/>
  <c r="C32" i="55"/>
  <c r="D32" i="55" s="1"/>
  <c r="C30" i="55"/>
  <c r="D30" i="55" s="1"/>
  <c r="C28" i="55"/>
  <c r="D28" i="55" s="1"/>
  <c r="C36" i="55"/>
  <c r="D36" i="55" s="1"/>
  <c r="E36" i="55" s="1"/>
  <c r="F36" i="55" s="1"/>
  <c r="C27" i="55"/>
  <c r="D27" i="55" s="1"/>
  <c r="C9" i="55"/>
  <c r="C25" i="55"/>
  <c r="D25" i="55" s="1"/>
  <c r="C26" i="55"/>
  <c r="D26" i="55" s="1"/>
  <c r="C22" i="55"/>
  <c r="D22" i="55" s="1"/>
  <c r="C55" i="55"/>
  <c r="D55" i="55" s="1"/>
  <c r="C24" i="55"/>
  <c r="D24" i="55" s="1"/>
  <c r="C19" i="55"/>
  <c r="D19" i="55" s="1"/>
  <c r="C17" i="55"/>
  <c r="D17" i="55" s="1"/>
  <c r="C47" i="55"/>
  <c r="D47" i="55" s="1"/>
  <c r="C10" i="55"/>
  <c r="D10" i="55" s="1"/>
  <c r="C54" i="55"/>
  <c r="D54" i="55" s="1"/>
  <c r="C18" i="55"/>
  <c r="D18" i="55" s="1"/>
  <c r="C53" i="55"/>
  <c r="D53" i="55" s="1"/>
  <c r="C33" i="55"/>
  <c r="D33" i="55" s="1"/>
  <c r="C44" i="55"/>
  <c r="D44" i="55" s="1"/>
  <c r="E44" i="55" s="1"/>
  <c r="F44" i="55" s="1"/>
  <c r="G44" i="55" s="1"/>
  <c r="C43" i="55"/>
  <c r="D43" i="55" s="1"/>
  <c r="E43" i="55" s="1"/>
  <c r="F43" i="55" s="1"/>
  <c r="G43" i="55" s="1"/>
  <c r="C48" i="55"/>
  <c r="D48" i="55" s="1"/>
  <c r="C50" i="55"/>
  <c r="D50" i="55" s="1"/>
  <c r="E50" i="55" s="1"/>
  <c r="F50" i="55" s="1"/>
  <c r="G50" i="55" s="1"/>
  <c r="C34" i="55"/>
  <c r="D34" i="55" s="1"/>
  <c r="C45" i="56"/>
  <c r="D45" i="56" s="1"/>
  <c r="E45" i="56" s="1"/>
  <c r="F45" i="56" s="1"/>
  <c r="C52" i="56"/>
  <c r="D52" i="56" s="1"/>
  <c r="C50" i="56"/>
  <c r="D50" i="56" s="1"/>
  <c r="C33" i="56"/>
  <c r="D33" i="56" s="1"/>
  <c r="C14" i="56"/>
  <c r="D14" i="56" s="1"/>
  <c r="C44" i="56"/>
  <c r="D44" i="56" s="1"/>
  <c r="C34" i="56"/>
  <c r="D34" i="56" s="1"/>
  <c r="C42" i="56"/>
  <c r="D42" i="56" s="1"/>
  <c r="E42" i="56" s="1"/>
  <c r="F42" i="56" s="1"/>
  <c r="G42" i="56" s="1"/>
  <c r="C41" i="56"/>
  <c r="D41" i="56" s="1"/>
  <c r="C13" i="56"/>
  <c r="D13" i="56" s="1"/>
  <c r="C53" i="56"/>
  <c r="D53" i="56" s="1"/>
  <c r="C28" i="56"/>
  <c r="D28" i="56" s="1"/>
  <c r="C21" i="56"/>
  <c r="D21" i="56" s="1"/>
  <c r="C48" i="56"/>
  <c r="D48" i="56" s="1"/>
  <c r="C20" i="56"/>
  <c r="D20" i="56" s="1"/>
  <c r="C25" i="56"/>
  <c r="D25" i="56" s="1"/>
  <c r="C10" i="56"/>
  <c r="C27" i="56"/>
  <c r="D27" i="56" s="1"/>
  <c r="C32" i="56"/>
  <c r="D32" i="56" s="1"/>
  <c r="E32" i="56" s="1"/>
  <c r="F32" i="56" s="1"/>
  <c r="C47" i="56"/>
  <c r="D47" i="56" s="1"/>
  <c r="C17" i="56"/>
  <c r="D17" i="56" s="1"/>
  <c r="C23" i="56"/>
  <c r="D23" i="56" s="1"/>
  <c r="E23" i="56" s="1"/>
  <c r="F23" i="56" s="1"/>
  <c r="G23" i="56" s="1"/>
  <c r="C26" i="56"/>
  <c r="D26" i="56" s="1"/>
  <c r="C54" i="56"/>
  <c r="D54" i="56" s="1"/>
  <c r="C55" i="56"/>
  <c r="D55" i="56" s="1"/>
  <c r="C37" i="56"/>
  <c r="D37" i="56" s="1"/>
  <c r="E37" i="56" s="1"/>
  <c r="F37" i="56" s="1"/>
  <c r="G37" i="56" s="1"/>
  <c r="C46" i="56"/>
  <c r="D46" i="56" s="1"/>
  <c r="C39" i="56"/>
  <c r="D39" i="56" s="1"/>
  <c r="C43" i="56"/>
  <c r="D43" i="56" s="1"/>
  <c r="E43" i="56" s="1"/>
  <c r="F43" i="56" s="1"/>
  <c r="C29" i="56"/>
  <c r="D29" i="56" s="1"/>
  <c r="C11" i="56"/>
  <c r="D11" i="56" s="1"/>
  <c r="C38" i="56"/>
  <c r="D38" i="56" s="1"/>
  <c r="C36" i="56"/>
  <c r="D36" i="56" s="1"/>
  <c r="C19" i="56"/>
  <c r="D19" i="56" s="1"/>
  <c r="C51" i="56"/>
  <c r="D51" i="56" s="1"/>
  <c r="C22" i="56"/>
  <c r="D22" i="56" s="1"/>
  <c r="C49" i="56"/>
  <c r="D49" i="56" s="1"/>
  <c r="C30" i="56"/>
  <c r="D30" i="56" s="1"/>
  <c r="C56" i="56"/>
  <c r="D56" i="56" s="1"/>
  <c r="C35" i="56"/>
  <c r="D35" i="56" s="1"/>
  <c r="C18" i="56"/>
  <c r="D18" i="56" s="1"/>
  <c r="H47" i="60"/>
  <c r="H56" i="60"/>
  <c r="J56" i="60" s="1"/>
  <c r="P56" i="60" s="1"/>
  <c r="H43" i="60"/>
  <c r="J43" i="60" s="1"/>
  <c r="P43" i="60" s="1"/>
  <c r="H34" i="60"/>
  <c r="J34" i="60" s="1"/>
  <c r="P34" i="60" s="1"/>
  <c r="H37" i="60"/>
  <c r="J37" i="60" s="1"/>
  <c r="H46" i="60"/>
  <c r="I46" i="60" s="1"/>
  <c r="H29" i="60"/>
  <c r="J29" i="60" s="1"/>
  <c r="H24" i="60"/>
  <c r="J24" i="60" s="1"/>
  <c r="H27" i="60"/>
  <c r="H33" i="60"/>
  <c r="J33" i="60" s="1"/>
  <c r="G54" i="54"/>
  <c r="G43" i="60"/>
  <c r="E42" i="55"/>
  <c r="F42" i="55" s="1"/>
  <c r="G42" i="55" s="1"/>
  <c r="C51" i="57"/>
  <c r="D51" i="57" s="1"/>
  <c r="E51" i="57" s="1"/>
  <c r="F51" i="57" s="1"/>
  <c r="C26" i="57"/>
  <c r="D26" i="57" s="1"/>
  <c r="C38" i="57"/>
  <c r="D38" i="57" s="1"/>
  <c r="C24" i="56"/>
  <c r="D24" i="56" s="1"/>
  <c r="C12" i="56"/>
  <c r="D12" i="56" s="1"/>
  <c r="C52" i="53"/>
  <c r="D52" i="53" s="1"/>
  <c r="C41" i="55"/>
  <c r="D41" i="55" s="1"/>
  <c r="G29" i="60"/>
  <c r="H54" i="54"/>
  <c r="J54" i="54" s="1"/>
  <c r="H50" i="54"/>
  <c r="C48" i="57"/>
  <c r="D48" i="57" s="1"/>
  <c r="C44" i="57"/>
  <c r="D44" i="57" s="1"/>
  <c r="C32" i="57"/>
  <c r="D32" i="57" s="1"/>
  <c r="C50" i="57"/>
  <c r="D50" i="57" s="1"/>
  <c r="C19" i="57"/>
  <c r="D19" i="57" s="1"/>
  <c r="E19" i="57" s="1"/>
  <c r="F19" i="57" s="1"/>
  <c r="G19" i="57" s="1"/>
  <c r="C11" i="57"/>
  <c r="C49" i="57"/>
  <c r="D49" i="57" s="1"/>
  <c r="C29" i="57"/>
  <c r="D29" i="57" s="1"/>
  <c r="C45" i="57"/>
  <c r="D45" i="57" s="1"/>
  <c r="E45" i="57" s="1"/>
  <c r="F45" i="57" s="1"/>
  <c r="C28" i="57"/>
  <c r="D28" i="57" s="1"/>
  <c r="C35" i="57"/>
  <c r="D35" i="57" s="1"/>
  <c r="C43" i="57"/>
  <c r="D43" i="57" s="1"/>
  <c r="C42" i="57"/>
  <c r="D42" i="57" s="1"/>
  <c r="C37" i="57"/>
  <c r="D37" i="57" s="1"/>
  <c r="E37" i="57" s="1"/>
  <c r="F37" i="57" s="1"/>
  <c r="C23" i="57"/>
  <c r="D23" i="57" s="1"/>
  <c r="C22" i="57"/>
  <c r="D22" i="57" s="1"/>
  <c r="C24" i="57"/>
  <c r="D24" i="57" s="1"/>
  <c r="C47" i="57"/>
  <c r="D47" i="57" s="1"/>
  <c r="C56" i="57"/>
  <c r="D56" i="57" s="1"/>
  <c r="C14" i="57"/>
  <c r="D14" i="57" s="1"/>
  <c r="C39" i="57"/>
  <c r="D39" i="57" s="1"/>
  <c r="C15" i="57"/>
  <c r="D15" i="57" s="1"/>
  <c r="E15" i="57" s="1"/>
  <c r="F15" i="57" s="1"/>
  <c r="C18" i="57"/>
  <c r="D18" i="57" s="1"/>
  <c r="E18" i="57" s="1"/>
  <c r="F18" i="57" s="1"/>
  <c r="G18" i="57" s="1"/>
  <c r="C20" i="57"/>
  <c r="D20" i="57" s="1"/>
  <c r="C55" i="57"/>
  <c r="D55" i="57" s="1"/>
  <c r="C17" i="57"/>
  <c r="D17" i="57" s="1"/>
  <c r="C16" i="57"/>
  <c r="D16" i="57" s="1"/>
  <c r="E16" i="57" s="1"/>
  <c r="F16" i="57" s="1"/>
  <c r="C12" i="57"/>
  <c r="D12" i="57" s="1"/>
  <c r="C13" i="57"/>
  <c r="D13" i="57" s="1"/>
  <c r="E13" i="57" s="1"/>
  <c r="F13" i="57" s="1"/>
  <c r="G13" i="57" s="1"/>
  <c r="C21" i="57"/>
  <c r="D21" i="57" s="1"/>
  <c r="E21" i="57" s="1"/>
  <c r="F21" i="57" s="1"/>
  <c r="C27" i="57"/>
  <c r="D27" i="57" s="1"/>
  <c r="C30" i="57"/>
  <c r="D30" i="57" s="1"/>
  <c r="C41" i="57"/>
  <c r="D41" i="57" s="1"/>
  <c r="E41" i="57" s="1"/>
  <c r="F41" i="57" s="1"/>
  <c r="C46" i="57"/>
  <c r="D46" i="57" s="1"/>
  <c r="C40" i="57"/>
  <c r="D40" i="57" s="1"/>
  <c r="C25" i="57"/>
  <c r="D25" i="57" s="1"/>
  <c r="C54" i="57"/>
  <c r="D54" i="57" s="1"/>
  <c r="C34" i="57"/>
  <c r="D34" i="57" s="1"/>
  <c r="C20" i="59"/>
  <c r="D20" i="59" s="1"/>
  <c r="C30" i="59"/>
  <c r="D30" i="59" s="1"/>
  <c r="C45" i="59"/>
  <c r="D45" i="59" s="1"/>
  <c r="C13" i="59"/>
  <c r="C43" i="59"/>
  <c r="D43" i="59" s="1"/>
  <c r="E43" i="59" s="1"/>
  <c r="F43" i="59" s="1"/>
  <c r="C50" i="59"/>
  <c r="D50" i="59" s="1"/>
  <c r="C14" i="59"/>
  <c r="D14" i="59" s="1"/>
  <c r="C53" i="59"/>
  <c r="D53" i="59" s="1"/>
  <c r="C25" i="59"/>
  <c r="D25" i="59" s="1"/>
  <c r="E25" i="59" s="1"/>
  <c r="F25" i="59" s="1"/>
  <c r="C31" i="59"/>
  <c r="D31" i="59" s="1"/>
  <c r="C34" i="59"/>
  <c r="D34" i="59" s="1"/>
  <c r="G34" i="60"/>
  <c r="I34" i="60" s="1"/>
  <c r="G53" i="57"/>
  <c r="I37" i="60"/>
  <c r="G24" i="60"/>
  <c r="C52" i="57"/>
  <c r="D52" i="57" s="1"/>
  <c r="C33" i="57"/>
  <c r="D33" i="57" s="1"/>
  <c r="E33" i="57" s="1"/>
  <c r="F33" i="57" s="1"/>
  <c r="C34" i="53"/>
  <c r="D34" i="53" s="1"/>
  <c r="E34" i="53" s="1"/>
  <c r="F34" i="53" s="1"/>
  <c r="G34" i="53" s="1"/>
  <c r="C11" i="55"/>
  <c r="D11" i="55" s="1"/>
  <c r="C23" i="55"/>
  <c r="D23" i="55" s="1"/>
  <c r="E23" i="55" s="1"/>
  <c r="F23" i="55" s="1"/>
  <c r="G23" i="55" s="1"/>
  <c r="J47" i="60"/>
  <c r="P47" i="60" s="1"/>
  <c r="I52" i="54"/>
  <c r="G29" i="61"/>
  <c r="I29" i="61" s="1"/>
  <c r="J52" i="54"/>
  <c r="P52" i="54" s="1"/>
  <c r="C15" i="56"/>
  <c r="D15" i="56" s="1"/>
  <c r="C40" i="56"/>
  <c r="D40" i="56" s="1"/>
  <c r="E40" i="56" s="1"/>
  <c r="F40" i="56" s="1"/>
  <c r="C16" i="56"/>
  <c r="D16" i="56" s="1"/>
  <c r="E16" i="56" s="1"/>
  <c r="F16" i="56" s="1"/>
  <c r="L47" i="57"/>
  <c r="L23" i="57"/>
  <c r="L54" i="57"/>
  <c r="L37" i="57"/>
  <c r="L29" i="57"/>
  <c r="L28" i="57"/>
  <c r="L43" i="57"/>
  <c r="L44" i="57"/>
  <c r="L49" i="57"/>
  <c r="L16" i="57"/>
  <c r="L42" i="57"/>
  <c r="L40" i="57"/>
  <c r="L25" i="57"/>
  <c r="L27" i="57"/>
  <c r="L36" i="57"/>
  <c r="L29" i="60"/>
  <c r="L27" i="60"/>
  <c r="L33" i="60"/>
  <c r="L30" i="59"/>
  <c r="L7" i="1"/>
  <c r="L42" i="1"/>
  <c r="L55" i="1"/>
  <c r="L47" i="1"/>
  <c r="L16" i="1"/>
  <c r="L26" i="1"/>
  <c r="L13" i="1"/>
  <c r="L37" i="1"/>
  <c r="L21" i="1"/>
  <c r="L33" i="1"/>
  <c r="L17" i="1"/>
  <c r="L53" i="56"/>
  <c r="L12" i="56"/>
  <c r="L49" i="56"/>
  <c r="L34" i="56"/>
  <c r="N34" i="57" s="1"/>
  <c r="L45" i="53"/>
  <c r="L52" i="53"/>
  <c r="N52" i="54" s="1"/>
  <c r="L22" i="53"/>
  <c r="N22" i="53" s="1"/>
  <c r="L31" i="53"/>
  <c r="L10" i="53"/>
  <c r="L29" i="53"/>
  <c r="L35" i="53"/>
  <c r="L44" i="58"/>
  <c r="N44" i="58" s="1"/>
  <c r="L24" i="60"/>
  <c r="P22" i="52"/>
  <c r="L35" i="57"/>
  <c r="L17" i="57"/>
  <c r="L14" i="57"/>
  <c r="N14" i="57" s="1"/>
  <c r="L48" i="57"/>
  <c r="L20" i="57"/>
  <c r="L13" i="57"/>
  <c r="L18" i="57"/>
  <c r="L32" i="57"/>
  <c r="L30" i="57"/>
  <c r="L22" i="57"/>
  <c r="L11" i="57"/>
  <c r="L11" i="58" s="1"/>
  <c r="N11" i="58" s="1"/>
  <c r="L17" i="56"/>
  <c r="L20" i="59"/>
  <c r="L53" i="59"/>
  <c r="L50" i="59"/>
  <c r="L25" i="1"/>
  <c r="L10" i="1"/>
  <c r="L27" i="1"/>
  <c r="L28" i="1"/>
  <c r="L48" i="1"/>
  <c r="L14" i="1"/>
  <c r="L19" i="1"/>
  <c r="L56" i="1"/>
  <c r="L22" i="1"/>
  <c r="N22" i="52" s="1"/>
  <c r="L45" i="1"/>
  <c r="L52" i="1"/>
  <c r="L46" i="1"/>
  <c r="L9" i="1"/>
  <c r="L15" i="53"/>
  <c r="L11" i="53"/>
  <c r="L36" i="53"/>
  <c r="L47" i="53"/>
  <c r="L40" i="53"/>
  <c r="L51" i="53"/>
  <c r="L26" i="53"/>
  <c r="L7" i="53"/>
  <c r="L7" i="54" s="1"/>
  <c r="N7" i="54" s="1"/>
  <c r="E34" i="55"/>
  <c r="F34" i="55" s="1"/>
  <c r="E53" i="55"/>
  <c r="F53" i="55" s="1"/>
  <c r="G53" i="55" s="1"/>
  <c r="H47" i="53"/>
  <c r="J47" i="53" s="1"/>
  <c r="H26" i="53"/>
  <c r="H40" i="53"/>
  <c r="H10" i="53"/>
  <c r="H19" i="53"/>
  <c r="H36" i="53"/>
  <c r="H52" i="53"/>
  <c r="H28" i="53"/>
  <c r="H30" i="53"/>
  <c r="H11" i="53"/>
  <c r="H23" i="53"/>
  <c r="H32" i="53"/>
  <c r="H21" i="53"/>
  <c r="J21" i="53" s="1"/>
  <c r="H8" i="53"/>
  <c r="H18" i="53"/>
  <c r="H37" i="53"/>
  <c r="H45" i="53"/>
  <c r="H12" i="53"/>
  <c r="H38" i="53"/>
  <c r="H48" i="53"/>
  <c r="H16" i="53"/>
  <c r="J16" i="53" s="1"/>
  <c r="H53" i="53"/>
  <c r="H17" i="53"/>
  <c r="H20" i="53"/>
  <c r="H31" i="53"/>
  <c r="J31" i="53" s="1"/>
  <c r="H15" i="53"/>
  <c r="H22" i="53"/>
  <c r="H7" i="53"/>
  <c r="H7" i="54" s="1"/>
  <c r="H35" i="53"/>
  <c r="H39" i="53"/>
  <c r="H34" i="53"/>
  <c r="H29" i="53"/>
  <c r="H54" i="53"/>
  <c r="H49" i="53"/>
  <c r="H51" i="53"/>
  <c r="H13" i="53"/>
  <c r="H27" i="53"/>
  <c r="H9" i="53"/>
  <c r="H55" i="53"/>
  <c r="H52" i="56"/>
  <c r="H16" i="56"/>
  <c r="H44" i="56"/>
  <c r="H22" i="56"/>
  <c r="H56" i="56"/>
  <c r="H55" i="56"/>
  <c r="H41" i="56"/>
  <c r="C21" i="58"/>
  <c r="D21" i="58" s="1"/>
  <c r="C46" i="58"/>
  <c r="D46" i="58" s="1"/>
  <c r="C50" i="58"/>
  <c r="D50" i="58" s="1"/>
  <c r="C37" i="58"/>
  <c r="D37" i="58" s="1"/>
  <c r="C38" i="58"/>
  <c r="D38" i="58" s="1"/>
  <c r="C28" i="58"/>
  <c r="D28" i="58" s="1"/>
  <c r="C45" i="58"/>
  <c r="D45" i="58" s="1"/>
  <c r="C33" i="58"/>
  <c r="D33" i="58" s="1"/>
  <c r="H14" i="59"/>
  <c r="H34" i="59"/>
  <c r="H30" i="59"/>
  <c r="H54" i="59"/>
  <c r="H53" i="59"/>
  <c r="H31" i="59"/>
  <c r="H43" i="59"/>
  <c r="J43" i="59" s="1"/>
  <c r="P43" i="59" s="1"/>
  <c r="H50" i="59"/>
  <c r="H25" i="59"/>
  <c r="H45" i="59"/>
  <c r="H13" i="59"/>
  <c r="E17" i="55"/>
  <c r="F17" i="55" s="1"/>
  <c r="G17" i="55" s="1"/>
  <c r="C39" i="1"/>
  <c r="D39" i="1" s="1"/>
  <c r="C18" i="1"/>
  <c r="D18" i="1" s="1"/>
  <c r="C10" i="1"/>
  <c r="D10" i="1" s="1"/>
  <c r="C15" i="1"/>
  <c r="D15" i="1" s="1"/>
  <c r="C12" i="1"/>
  <c r="D12" i="1" s="1"/>
  <c r="C21" i="1"/>
  <c r="D21" i="1" s="1"/>
  <c r="C38" i="1"/>
  <c r="D38" i="1" s="1"/>
  <c r="C46" i="1"/>
  <c r="D46" i="1" s="1"/>
  <c r="C54" i="1"/>
  <c r="D54" i="1" s="1"/>
  <c r="C24" i="1"/>
  <c r="D24" i="1" s="1"/>
  <c r="E24" i="1" s="1"/>
  <c r="F24" i="1" s="1"/>
  <c r="C13" i="1"/>
  <c r="D13" i="1" s="1"/>
  <c r="C49" i="1"/>
  <c r="D49" i="1" s="1"/>
  <c r="C14" i="1"/>
  <c r="D14" i="1" s="1"/>
  <c r="C51" i="1"/>
  <c r="D51" i="1" s="1"/>
  <c r="C36" i="1"/>
  <c r="D36" i="1" s="1"/>
  <c r="E36" i="1" s="1"/>
  <c r="F36" i="1" s="1"/>
  <c r="J36" i="1" s="1"/>
  <c r="C28" i="1"/>
  <c r="D28" i="1" s="1"/>
  <c r="C50" i="1"/>
  <c r="D50" i="1" s="1"/>
  <c r="C56" i="1"/>
  <c r="D56" i="1" s="1"/>
  <c r="C35" i="1"/>
  <c r="D35" i="1" s="1"/>
  <c r="C37" i="1"/>
  <c r="D37" i="1" s="1"/>
  <c r="C25" i="1"/>
  <c r="D25" i="1" s="1"/>
  <c r="C27" i="1"/>
  <c r="D27" i="1" s="1"/>
  <c r="C52" i="1"/>
  <c r="D52" i="1" s="1"/>
  <c r="C43" i="1"/>
  <c r="D43" i="1" s="1"/>
  <c r="C17" i="1"/>
  <c r="D17" i="1" s="1"/>
  <c r="C11" i="1"/>
  <c r="D11" i="1" s="1"/>
  <c r="E11" i="1" s="1"/>
  <c r="F11" i="1" s="1"/>
  <c r="C40" i="1"/>
  <c r="D40" i="1" s="1"/>
  <c r="C26" i="1"/>
  <c r="D26" i="1" s="1"/>
  <c r="C41" i="1"/>
  <c r="D41" i="1" s="1"/>
  <c r="C33" i="1"/>
  <c r="D33" i="1" s="1"/>
  <c r="C8" i="1"/>
  <c r="D8" i="1" s="1"/>
  <c r="C22" i="1"/>
  <c r="D22" i="1" s="1"/>
  <c r="C55" i="1"/>
  <c r="D55" i="1" s="1"/>
  <c r="C32" i="1"/>
  <c r="D32" i="1" s="1"/>
  <c r="C30" i="1"/>
  <c r="D30" i="1" s="1"/>
  <c r="C45" i="1"/>
  <c r="D45" i="1" s="1"/>
  <c r="C5" i="1"/>
  <c r="C9" i="1"/>
  <c r="D9" i="1" s="1"/>
  <c r="C34" i="1"/>
  <c r="D34" i="1" s="1"/>
  <c r="C7" i="1"/>
  <c r="D7" i="1" s="1"/>
  <c r="C48" i="1"/>
  <c r="D48" i="1" s="1"/>
  <c r="C6" i="1"/>
  <c r="D6" i="1" s="1"/>
  <c r="C42" i="1"/>
  <c r="D42" i="1" s="1"/>
  <c r="C47" i="1"/>
  <c r="D47" i="1" s="1"/>
  <c r="C44" i="1"/>
  <c r="D44" i="1" s="1"/>
  <c r="C16" i="1"/>
  <c r="D16" i="1" s="1"/>
  <c r="E16" i="1" s="1"/>
  <c r="F16" i="1" s="1"/>
  <c r="J16" i="1" s="1"/>
  <c r="C19" i="1"/>
  <c r="D19" i="1" s="1"/>
  <c r="C31" i="1"/>
  <c r="D31" i="1" s="1"/>
  <c r="C23" i="1"/>
  <c r="D23" i="1" s="1"/>
  <c r="C53" i="1"/>
  <c r="D53" i="1" s="1"/>
  <c r="E53" i="1" s="1"/>
  <c r="F53" i="1" s="1"/>
  <c r="J53" i="1" s="1"/>
  <c r="C20" i="1"/>
  <c r="D20" i="1" s="1"/>
  <c r="H40" i="55"/>
  <c r="H17" i="55"/>
  <c r="H53" i="55"/>
  <c r="H52" i="55"/>
  <c r="H31" i="55"/>
  <c r="H21" i="55"/>
  <c r="H36" i="55"/>
  <c r="H23" i="57"/>
  <c r="H26" i="57"/>
  <c r="H11" i="57"/>
  <c r="H11" i="58" s="1"/>
  <c r="H29" i="57"/>
  <c r="H28" i="57"/>
  <c r="H15" i="57"/>
  <c r="J15" i="57" s="1"/>
  <c r="P15" i="57" s="1"/>
  <c r="H16" i="57"/>
  <c r="H54" i="57"/>
  <c r="H13" i="57"/>
  <c r="H47" i="57"/>
  <c r="H21" i="57"/>
  <c r="H53" i="57"/>
  <c r="I53" i="57" s="1"/>
  <c r="H20" i="57"/>
  <c r="H45" i="57"/>
  <c r="H39" i="57"/>
  <c r="H56" i="57"/>
  <c r="H30" i="57"/>
  <c r="H51" i="57"/>
  <c r="H27" i="57"/>
  <c r="H49" i="57"/>
  <c r="H40" i="57"/>
  <c r="H33" i="57"/>
  <c r="H41" i="57"/>
  <c r="H38" i="57"/>
  <c r="H17" i="57"/>
  <c r="H22" i="57"/>
  <c r="H36" i="57"/>
  <c r="H19" i="57"/>
  <c r="H37" i="57"/>
  <c r="H25" i="57"/>
  <c r="H12" i="57"/>
  <c r="H55" i="57"/>
  <c r="H44" i="57"/>
  <c r="H18" i="57"/>
  <c r="H14" i="57"/>
  <c r="H24" i="57"/>
  <c r="H50" i="57"/>
  <c r="H42" i="57"/>
  <c r="H31" i="57"/>
  <c r="J31" i="57" s="1"/>
  <c r="H46" i="57"/>
  <c r="H32" i="57"/>
  <c r="H35" i="57"/>
  <c r="H52" i="57"/>
  <c r="H48" i="57"/>
  <c r="G48" i="53"/>
  <c r="H34" i="57"/>
  <c r="G33" i="60"/>
  <c r="H20" i="59"/>
  <c r="G37" i="57"/>
  <c r="G50" i="53"/>
  <c r="I50" i="53" s="1"/>
  <c r="J50" i="53"/>
  <c r="P50" i="53" s="1"/>
  <c r="G43" i="56"/>
  <c r="G40" i="56"/>
  <c r="G31" i="53"/>
  <c r="G31" i="57"/>
  <c r="G25" i="59"/>
  <c r="B36" i="52"/>
  <c r="B46" i="52"/>
  <c r="B16" i="52"/>
  <c r="B50" i="52"/>
  <c r="B31" i="52"/>
  <c r="B19" i="52"/>
  <c r="B23" i="52"/>
  <c r="B47" i="52"/>
  <c r="B40" i="52"/>
  <c r="B39" i="52"/>
  <c r="B25" i="52"/>
  <c r="L25" i="52" s="1"/>
  <c r="B54" i="52"/>
  <c r="B6" i="52"/>
  <c r="B34" i="52"/>
  <c r="B12" i="52"/>
  <c r="B26" i="52"/>
  <c r="B42" i="52"/>
  <c r="B20" i="52"/>
  <c r="B51" i="52"/>
  <c r="B7" i="52"/>
  <c r="B15" i="52"/>
  <c r="B49" i="52"/>
  <c r="L49" i="52" s="1"/>
  <c r="B14" i="52"/>
  <c r="B29" i="52"/>
  <c r="B13" i="52"/>
  <c r="B32" i="52"/>
  <c r="B37" i="52"/>
  <c r="B21" i="52"/>
  <c r="B55" i="52"/>
  <c r="B45" i="52"/>
  <c r="B44" i="52"/>
  <c r="B24" i="52"/>
  <c r="B52" i="52"/>
  <c r="B17" i="52"/>
  <c r="B28" i="52"/>
  <c r="B9" i="52"/>
  <c r="B27" i="52"/>
  <c r="B35" i="52"/>
  <c r="B56" i="52"/>
  <c r="B38" i="52"/>
  <c r="B33" i="52"/>
  <c r="B48" i="52"/>
  <c r="B53" i="52"/>
  <c r="B10" i="52"/>
  <c r="B18" i="52"/>
  <c r="B41" i="52"/>
  <c r="B11" i="52"/>
  <c r="B30" i="52"/>
  <c r="B43" i="52"/>
  <c r="L40" i="52"/>
  <c r="L10" i="52"/>
  <c r="H35" i="55"/>
  <c r="H56" i="55"/>
  <c r="H20" i="55"/>
  <c r="H9" i="55"/>
  <c r="H24" i="55"/>
  <c r="H46" i="55"/>
  <c r="H14" i="55"/>
  <c r="H33" i="55"/>
  <c r="H16" i="55"/>
  <c r="H22" i="55"/>
  <c r="H47" i="55"/>
  <c r="H11" i="55"/>
  <c r="H19" i="55"/>
  <c r="H48" i="55"/>
  <c r="H15" i="55"/>
  <c r="H23" i="55"/>
  <c r="H38" i="55"/>
  <c r="H37" i="55"/>
  <c r="H29" i="55"/>
  <c r="H43" i="55"/>
  <c r="H18" i="55"/>
  <c r="H34" i="55"/>
  <c r="H51" i="55"/>
  <c r="H50" i="55"/>
  <c r="H39" i="55"/>
  <c r="H54" i="55"/>
  <c r="H32" i="55"/>
  <c r="H12" i="55"/>
  <c r="H27" i="55"/>
  <c r="H10" i="55"/>
  <c r="H49" i="55"/>
  <c r="H25" i="55"/>
  <c r="H26" i="55"/>
  <c r="H55" i="55"/>
  <c r="H41" i="55"/>
  <c r="H13" i="55"/>
  <c r="H30" i="55"/>
  <c r="H28" i="55"/>
  <c r="H45" i="55"/>
  <c r="H44" i="55"/>
  <c r="H42" i="55"/>
  <c r="L34" i="55"/>
  <c r="L28" i="55"/>
  <c r="L13" i="55"/>
  <c r="L32" i="55"/>
  <c r="L15" i="55"/>
  <c r="L21" i="55"/>
  <c r="L42" i="55"/>
  <c r="L43" i="55"/>
  <c r="L16" i="55"/>
  <c r="L33" i="55"/>
  <c r="L22" i="55"/>
  <c r="L14" i="55"/>
  <c r="L46" i="55"/>
  <c r="L47" i="55"/>
  <c r="L12" i="55"/>
  <c r="L10" i="55"/>
  <c r="L20" i="55"/>
  <c r="L36" i="55"/>
  <c r="L49" i="55"/>
  <c r="L38" i="55"/>
  <c r="L24" i="55"/>
  <c r="L19" i="55"/>
  <c r="L52" i="55"/>
  <c r="L23" i="55"/>
  <c r="L51" i="55"/>
  <c r="L41" i="55"/>
  <c r="L27" i="55"/>
  <c r="L53" i="55"/>
  <c r="L29" i="55"/>
  <c r="L37" i="55"/>
  <c r="L11" i="55"/>
  <c r="L56" i="55"/>
  <c r="L50" i="55"/>
  <c r="L30" i="55"/>
  <c r="L45" i="55"/>
  <c r="L9" i="55"/>
  <c r="L25" i="55"/>
  <c r="L54" i="55"/>
  <c r="L35" i="55"/>
  <c r="L44" i="55"/>
  <c r="L17" i="55"/>
  <c r="L18" i="55"/>
  <c r="L31" i="55"/>
  <c r="L26" i="55"/>
  <c r="L40" i="55"/>
  <c r="H32" i="56"/>
  <c r="H36" i="56"/>
  <c r="H37" i="56"/>
  <c r="H12" i="56"/>
  <c r="H38" i="56"/>
  <c r="H15" i="56"/>
  <c r="H43" i="56"/>
  <c r="H53" i="56"/>
  <c r="H30" i="56"/>
  <c r="H46" i="56"/>
  <c r="H26" i="56"/>
  <c r="H40" i="56"/>
  <c r="J40" i="56" s="1"/>
  <c r="H42" i="56"/>
  <c r="H51" i="56"/>
  <c r="H11" i="56"/>
  <c r="H35" i="56"/>
  <c r="H48" i="56"/>
  <c r="H31" i="56"/>
  <c r="H21" i="56"/>
  <c r="H25" i="56"/>
  <c r="H13" i="56"/>
  <c r="H18" i="56"/>
  <c r="H33" i="56"/>
  <c r="H29" i="56"/>
  <c r="H27" i="56"/>
  <c r="H45" i="56"/>
  <c r="H10" i="56"/>
  <c r="H10" i="57" s="1"/>
  <c r="H28" i="56"/>
  <c r="H17" i="56"/>
  <c r="H34" i="56"/>
  <c r="H24" i="56"/>
  <c r="H20" i="56"/>
  <c r="H47" i="56"/>
  <c r="H54" i="56"/>
  <c r="H39" i="56"/>
  <c r="H19" i="56"/>
  <c r="H14" i="56"/>
  <c r="H50" i="56"/>
  <c r="H49" i="56"/>
  <c r="H23" i="56"/>
  <c r="L22" i="56"/>
  <c r="L23" i="56"/>
  <c r="L50" i="56"/>
  <c r="L19" i="56"/>
  <c r="L36" i="56"/>
  <c r="L33" i="56"/>
  <c r="L40" i="56"/>
  <c r="L55" i="56"/>
  <c r="L11" i="56"/>
  <c r="L43" i="56"/>
  <c r="L39" i="56"/>
  <c r="L42" i="56"/>
  <c r="L15" i="56"/>
  <c r="L46" i="56"/>
  <c r="L25" i="56"/>
  <c r="L54" i="56"/>
  <c r="L48" i="56"/>
  <c r="L30" i="56"/>
  <c r="L45" i="56"/>
  <c r="L18" i="56"/>
  <c r="L16" i="56"/>
  <c r="L28" i="56"/>
  <c r="L35" i="56"/>
  <c r="L29" i="56"/>
  <c r="L56" i="56"/>
  <c r="L26" i="56"/>
  <c r="L21" i="56"/>
  <c r="L27" i="56"/>
  <c r="L38" i="56"/>
  <c r="L37" i="56"/>
  <c r="L20" i="56"/>
  <c r="L13" i="56"/>
  <c r="L51" i="56"/>
  <c r="L47" i="56"/>
  <c r="L10" i="56"/>
  <c r="L31" i="56"/>
  <c r="C36" i="58"/>
  <c r="D36" i="58" s="1"/>
  <c r="C20" i="58"/>
  <c r="D20" i="58" s="1"/>
  <c r="C34" i="58"/>
  <c r="D34" i="58" s="1"/>
  <c r="C15" i="58"/>
  <c r="D15" i="58" s="1"/>
  <c r="C30" i="58"/>
  <c r="D30" i="58" s="1"/>
  <c r="C17" i="58"/>
  <c r="D17" i="58" s="1"/>
  <c r="C26" i="58"/>
  <c r="D26" i="58" s="1"/>
  <c r="C40" i="58"/>
  <c r="D40" i="58" s="1"/>
  <c r="C54" i="58"/>
  <c r="D54" i="58" s="1"/>
  <c r="C27" i="58"/>
  <c r="D27" i="58" s="1"/>
  <c r="C42" i="58"/>
  <c r="D42" i="58" s="1"/>
  <c r="C16" i="58"/>
  <c r="D16" i="58" s="1"/>
  <c r="C32" i="58"/>
  <c r="D32" i="58" s="1"/>
  <c r="C19" i="58"/>
  <c r="D19" i="58" s="1"/>
  <c r="C51" i="58"/>
  <c r="D51" i="58" s="1"/>
  <c r="C35" i="58"/>
  <c r="D35" i="58" s="1"/>
  <c r="C18" i="58"/>
  <c r="D18" i="58" s="1"/>
  <c r="C14" i="58"/>
  <c r="D14" i="58" s="1"/>
  <c r="C53" i="58"/>
  <c r="D53" i="58" s="1"/>
  <c r="C56" i="58"/>
  <c r="D56" i="58" s="1"/>
  <c r="C55" i="58"/>
  <c r="D55" i="58" s="1"/>
  <c r="C41" i="58"/>
  <c r="D41" i="58" s="1"/>
  <c r="C43" i="58"/>
  <c r="D43" i="58" s="1"/>
  <c r="C24" i="58"/>
  <c r="D24" i="58" s="1"/>
  <c r="C39" i="58"/>
  <c r="D39" i="58" s="1"/>
  <c r="C31" i="58"/>
  <c r="D31" i="58" s="1"/>
  <c r="C22" i="58"/>
  <c r="D22" i="58" s="1"/>
  <c r="C23" i="58"/>
  <c r="D23" i="58" s="1"/>
  <c r="C52" i="58"/>
  <c r="D52" i="58" s="1"/>
  <c r="C48" i="58"/>
  <c r="D48" i="58" s="1"/>
  <c r="C44" i="58"/>
  <c r="D44" i="58" s="1"/>
  <c r="C25" i="58"/>
  <c r="D25" i="58" s="1"/>
  <c r="C12" i="58"/>
  <c r="C29" i="58"/>
  <c r="D29" i="58" s="1"/>
  <c r="C47" i="58"/>
  <c r="D47" i="58" s="1"/>
  <c r="C13" i="58"/>
  <c r="D13" i="58" s="1"/>
  <c r="C49" i="58"/>
  <c r="D49" i="58" s="1"/>
  <c r="L54" i="58"/>
  <c r="L56" i="58"/>
  <c r="L17" i="58"/>
  <c r="L35" i="58"/>
  <c r="L50" i="58"/>
  <c r="L55" i="58"/>
  <c r="L32" i="58"/>
  <c r="L34" i="58"/>
  <c r="L20" i="58"/>
  <c r="L22" i="58"/>
  <c r="L38" i="58"/>
  <c r="L29" i="58"/>
  <c r="L40" i="58"/>
  <c r="L53" i="58"/>
  <c r="L21" i="58"/>
  <c r="L42" i="58"/>
  <c r="L47" i="58"/>
  <c r="L27" i="58"/>
  <c r="L15" i="58"/>
  <c r="L30" i="58"/>
  <c r="L18" i="58"/>
  <c r="L43" i="58"/>
  <c r="L37" i="58"/>
  <c r="L46" i="58"/>
  <c r="L23" i="58"/>
  <c r="L26" i="58"/>
  <c r="L19" i="58"/>
  <c r="L28" i="58"/>
  <c r="L51" i="58"/>
  <c r="L25" i="58"/>
  <c r="L13" i="58"/>
  <c r="L45" i="58"/>
  <c r="L39" i="58"/>
  <c r="L24" i="58"/>
  <c r="L41" i="58"/>
  <c r="L48" i="58"/>
  <c r="L49" i="58"/>
  <c r="L36" i="58"/>
  <c r="L14" i="58"/>
  <c r="L33" i="58"/>
  <c r="L31" i="58"/>
  <c r="B45" i="61"/>
  <c r="B30" i="61"/>
  <c r="B36" i="61"/>
  <c r="B56" i="61"/>
  <c r="B24" i="61"/>
  <c r="B22" i="61"/>
  <c r="B50" i="61"/>
  <c r="B55" i="61"/>
  <c r="B26" i="61"/>
  <c r="B54" i="61"/>
  <c r="B39" i="61"/>
  <c r="B18" i="61"/>
  <c r="B34" i="61"/>
  <c r="B44" i="61"/>
  <c r="B51" i="61"/>
  <c r="B41" i="61"/>
  <c r="B20" i="61"/>
  <c r="B42" i="61"/>
  <c r="B43" i="61"/>
  <c r="B25" i="61"/>
  <c r="B27" i="61"/>
  <c r="B46" i="61"/>
  <c r="B53" i="61"/>
  <c r="B52" i="61"/>
  <c r="B38" i="61"/>
  <c r="B17" i="61"/>
  <c r="B32" i="61"/>
  <c r="B31" i="61"/>
  <c r="B35" i="61"/>
  <c r="B33" i="61"/>
  <c r="B37" i="61"/>
  <c r="B21" i="61"/>
  <c r="B19" i="61"/>
  <c r="B15" i="61"/>
  <c r="B28" i="61"/>
  <c r="B48" i="61"/>
  <c r="B16" i="61"/>
  <c r="B23" i="61"/>
  <c r="B49" i="61"/>
  <c r="B40" i="61"/>
  <c r="L35" i="61"/>
  <c r="L36" i="61"/>
  <c r="L51" i="61"/>
  <c r="M34" i="61"/>
  <c r="O34" i="61" s="1"/>
  <c r="M30" i="61"/>
  <c r="M62" i="61"/>
  <c r="M26" i="61"/>
  <c r="M38" i="61"/>
  <c r="M25" i="61"/>
  <c r="M45" i="61"/>
  <c r="M37" i="61"/>
  <c r="M68" i="61"/>
  <c r="M43" i="61"/>
  <c r="M64" i="61"/>
  <c r="M53" i="61"/>
  <c r="M52" i="61"/>
  <c r="M49" i="61"/>
  <c r="M51" i="61"/>
  <c r="O51" i="61" s="1"/>
  <c r="M15" i="61"/>
  <c r="M23" i="61"/>
  <c r="M47" i="61"/>
  <c r="M57" i="61"/>
  <c r="M21" i="61"/>
  <c r="M31" i="61"/>
  <c r="M44" i="61"/>
  <c r="M36" i="61"/>
  <c r="M46" i="61"/>
  <c r="M65" i="61"/>
  <c r="M59" i="61"/>
  <c r="M66" i="61"/>
  <c r="M28" i="61"/>
  <c r="M60" i="61"/>
  <c r="M16" i="61"/>
  <c r="M20" i="61"/>
  <c r="M24" i="61"/>
  <c r="M50" i="61"/>
  <c r="M35" i="61"/>
  <c r="M63" i="61"/>
  <c r="M40" i="61"/>
  <c r="M69" i="61"/>
  <c r="M58" i="61"/>
  <c r="M18" i="61"/>
  <c r="M67" i="61"/>
  <c r="M17" i="61"/>
  <c r="M29" i="61"/>
  <c r="M14" i="61"/>
  <c r="M54" i="61"/>
  <c r="M41" i="61"/>
  <c r="M42" i="61"/>
  <c r="M56" i="61"/>
  <c r="M39" i="61"/>
  <c r="M33" i="61"/>
  <c r="M55" i="61"/>
  <c r="M48" i="61"/>
  <c r="M61" i="61"/>
  <c r="M27" i="61"/>
  <c r="M32" i="61"/>
  <c r="M19" i="61"/>
  <c r="C32" i="53"/>
  <c r="D32" i="53" s="1"/>
  <c r="L32" i="53"/>
  <c r="C9" i="53"/>
  <c r="D9" i="53" s="1"/>
  <c r="L9" i="53"/>
  <c r="C44" i="53"/>
  <c r="D44" i="53" s="1"/>
  <c r="L44" i="53"/>
  <c r="H44" i="53"/>
  <c r="L56" i="53"/>
  <c r="C56" i="53"/>
  <c r="D56" i="53" s="1"/>
  <c r="H56" i="53"/>
  <c r="L33" i="53"/>
  <c r="C33" i="53"/>
  <c r="D33" i="53" s="1"/>
  <c r="H33" i="53"/>
  <c r="C42" i="53"/>
  <c r="D42" i="53" s="1"/>
  <c r="L42" i="53"/>
  <c r="H42" i="53"/>
  <c r="C25" i="53"/>
  <c r="D25" i="53" s="1"/>
  <c r="H25" i="53"/>
  <c r="L25" i="53"/>
  <c r="H46" i="53"/>
  <c r="C46" i="53"/>
  <c r="D46" i="53" s="1"/>
  <c r="L46" i="53"/>
  <c r="H43" i="53"/>
  <c r="L43" i="53"/>
  <c r="H27" i="58"/>
  <c r="H13" i="58"/>
  <c r="H40" i="58"/>
  <c r="H24" i="58"/>
  <c r="H52" i="58"/>
  <c r="H28" i="58"/>
  <c r="H46" i="58"/>
  <c r="H35" i="58"/>
  <c r="H18" i="58"/>
  <c r="H15" i="58"/>
  <c r="H30" i="58"/>
  <c r="L50" i="54"/>
  <c r="C33" i="54"/>
  <c r="D33" i="54" s="1"/>
  <c r="L22" i="54"/>
  <c r="H22" i="54"/>
  <c r="L30" i="54"/>
  <c r="H40" i="54"/>
  <c r="C40" i="54"/>
  <c r="D40" i="54" s="1"/>
  <c r="C20" i="54"/>
  <c r="D20" i="54" s="1"/>
  <c r="H43" i="54"/>
  <c r="J43" i="54" s="1"/>
  <c r="P43" i="54" s="1"/>
  <c r="L40" i="54"/>
  <c r="L54" i="54"/>
  <c r="H20" i="54"/>
  <c r="C50" i="54"/>
  <c r="D50" i="54" s="1"/>
  <c r="L36" i="54"/>
  <c r="C36" i="54"/>
  <c r="D36" i="54" s="1"/>
  <c r="H36" i="54"/>
  <c r="C22" i="54"/>
  <c r="D22" i="54" s="1"/>
  <c r="H30" i="54"/>
  <c r="S65" i="58"/>
  <c r="L51" i="54"/>
  <c r="H51" i="54"/>
  <c r="L29" i="54"/>
  <c r="H29" i="54"/>
  <c r="H33" i="54"/>
  <c r="L33" i="54"/>
  <c r="H25" i="58"/>
  <c r="H33" i="58"/>
  <c r="H41" i="58"/>
  <c r="H50" i="58"/>
  <c r="H16" i="58"/>
  <c r="H53" i="58"/>
  <c r="H21" i="58"/>
  <c r="H55" i="58"/>
  <c r="H48" i="58"/>
  <c r="L20" i="54"/>
  <c r="C30" i="54"/>
  <c r="D30" i="54" s="1"/>
  <c r="C51" i="54"/>
  <c r="D51" i="54" s="1"/>
  <c r="C29" i="1"/>
  <c r="D29" i="1" s="1"/>
  <c r="L38" i="1"/>
  <c r="L6" i="1"/>
  <c r="L32" i="1"/>
  <c r="S69" i="56"/>
  <c r="S67" i="58"/>
  <c r="O29" i="60"/>
  <c r="M43" i="58"/>
  <c r="O43" i="58" s="1"/>
  <c r="M68" i="58"/>
  <c r="M28" i="58"/>
  <c r="M44" i="58"/>
  <c r="O44" i="58" s="1"/>
  <c r="B56" i="54"/>
  <c r="B35" i="54"/>
  <c r="B25" i="54"/>
  <c r="B34" i="54"/>
  <c r="B19" i="54"/>
  <c r="B24" i="54"/>
  <c r="B41" i="54"/>
  <c r="B13" i="54"/>
  <c r="B47" i="54"/>
  <c r="B11" i="54"/>
  <c r="B38" i="54"/>
  <c r="B39" i="54"/>
  <c r="B46" i="54"/>
  <c r="B10" i="54"/>
  <c r="B12" i="54"/>
  <c r="B16" i="54"/>
  <c r="B8" i="54"/>
  <c r="B26" i="54"/>
  <c r="B18" i="54"/>
  <c r="B15" i="54"/>
  <c r="B14" i="54"/>
  <c r="B28" i="54"/>
  <c r="B32" i="54"/>
  <c r="B9" i="54"/>
  <c r="B42" i="54"/>
  <c r="B27" i="54"/>
  <c r="B48" i="54"/>
  <c r="B44" i="54"/>
  <c r="B31" i="54"/>
  <c r="B45" i="54"/>
  <c r="B17" i="54"/>
  <c r="B53" i="54"/>
  <c r="B37" i="54"/>
  <c r="B23" i="54"/>
  <c r="B49" i="54"/>
  <c r="B21" i="54"/>
  <c r="B55" i="54"/>
  <c r="B20" i="60"/>
  <c r="B55" i="60"/>
  <c r="B32" i="60"/>
  <c r="B51" i="60"/>
  <c r="B30" i="60"/>
  <c r="B18" i="60"/>
  <c r="B40" i="60"/>
  <c r="B26" i="60"/>
  <c r="B28" i="60"/>
  <c r="B35" i="60"/>
  <c r="B22" i="60"/>
  <c r="B31" i="60"/>
  <c r="B17" i="60"/>
  <c r="B23" i="60"/>
  <c r="B39" i="60"/>
  <c r="B50" i="60"/>
  <c r="B25" i="60"/>
  <c r="B49" i="60"/>
  <c r="B54" i="60"/>
  <c r="B53" i="60"/>
  <c r="B14" i="60"/>
  <c r="B15" i="60"/>
  <c r="B44" i="60"/>
  <c r="B48" i="60"/>
  <c r="B16" i="60"/>
  <c r="B45" i="60"/>
  <c r="B41" i="60"/>
  <c r="B21" i="60"/>
  <c r="B36" i="60"/>
  <c r="B38" i="60"/>
  <c r="B52" i="60"/>
  <c r="B42" i="60"/>
  <c r="B19" i="60"/>
  <c r="M44" i="60"/>
  <c r="M27" i="60"/>
  <c r="M13" i="60"/>
  <c r="M69" i="60"/>
  <c r="M42" i="60"/>
  <c r="M43" i="60"/>
  <c r="M32" i="60"/>
  <c r="M40" i="60"/>
  <c r="M60" i="60"/>
  <c r="M26" i="60"/>
  <c r="M14" i="60"/>
  <c r="O14" i="60" s="1"/>
  <c r="M33" i="60"/>
  <c r="M66" i="60"/>
  <c r="M37" i="60"/>
  <c r="M55" i="60"/>
  <c r="O55" i="60" s="1"/>
  <c r="M39" i="60"/>
  <c r="M56" i="60"/>
  <c r="M30" i="60"/>
  <c r="M67" i="60"/>
  <c r="O67" i="61" s="1"/>
  <c r="S67" i="61" s="1"/>
  <c r="M17" i="60"/>
  <c r="M53" i="60"/>
  <c r="M54" i="60"/>
  <c r="M65" i="60"/>
  <c r="M52" i="60"/>
  <c r="M41" i="60"/>
  <c r="M45" i="60"/>
  <c r="O45" i="61" s="1"/>
  <c r="M68" i="60"/>
  <c r="O68" i="61" s="1"/>
  <c r="S68" i="61" s="1"/>
  <c r="M36" i="60"/>
  <c r="O36" i="60" s="1"/>
  <c r="M59" i="60"/>
  <c r="M50" i="60"/>
  <c r="O50" i="61" s="1"/>
  <c r="M46" i="60"/>
  <c r="M24" i="60"/>
  <c r="M19" i="60"/>
  <c r="M48" i="60"/>
  <c r="M28" i="60"/>
  <c r="M57" i="60"/>
  <c r="M25" i="60"/>
  <c r="B14" i="53"/>
  <c r="B24" i="53"/>
  <c r="B41" i="53"/>
  <c r="B48" i="59"/>
  <c r="B36" i="59"/>
  <c r="B42" i="59"/>
  <c r="B15" i="59"/>
  <c r="B27" i="59"/>
  <c r="B37" i="59"/>
  <c r="B29" i="59"/>
  <c r="B51" i="59"/>
  <c r="B35" i="59"/>
  <c r="B21" i="59"/>
  <c r="B52" i="59"/>
  <c r="B40" i="59"/>
  <c r="B23" i="59"/>
  <c r="B38" i="59"/>
  <c r="B28" i="59"/>
  <c r="B49" i="59"/>
  <c r="B33" i="59"/>
  <c r="B22" i="59"/>
  <c r="B47" i="59"/>
  <c r="B56" i="59"/>
  <c r="B17" i="59"/>
  <c r="B44" i="59"/>
  <c r="B26" i="59"/>
  <c r="B32" i="59"/>
  <c r="B46" i="59"/>
  <c r="B55" i="59"/>
  <c r="B18" i="59"/>
  <c r="B41" i="59"/>
  <c r="B16" i="59"/>
  <c r="B19" i="59"/>
  <c r="B39" i="59"/>
  <c r="B24" i="59"/>
  <c r="M15" i="59"/>
  <c r="O15" i="59" s="1"/>
  <c r="M58" i="59"/>
  <c r="O58" i="59" s="1"/>
  <c r="S58" i="59" s="1"/>
  <c r="M44" i="59"/>
  <c r="O44" i="60" s="1"/>
  <c r="M33" i="59"/>
  <c r="O33" i="59" s="1"/>
  <c r="M63" i="59"/>
  <c r="M42" i="59"/>
  <c r="O42" i="59" s="1"/>
  <c r="M37" i="59"/>
  <c r="O37" i="59" s="1"/>
  <c r="M39" i="59"/>
  <c r="O39" i="60" s="1"/>
  <c r="M62" i="59"/>
  <c r="M64" i="59"/>
  <c r="M41" i="59"/>
  <c r="O41" i="60" s="1"/>
  <c r="M57" i="59"/>
  <c r="O57" i="60" s="1"/>
  <c r="S57" i="60" s="1"/>
  <c r="M43" i="59"/>
  <c r="M31" i="59"/>
  <c r="O31" i="59" s="1"/>
  <c r="M56" i="59"/>
  <c r="M40" i="59"/>
  <c r="M68" i="59"/>
  <c r="M54" i="59"/>
  <c r="O54" i="60" s="1"/>
  <c r="M69" i="59"/>
  <c r="O69" i="59" s="1"/>
  <c r="S69" i="59" s="1"/>
  <c r="M34" i="59"/>
  <c r="O34" i="59" s="1"/>
  <c r="M21" i="59"/>
  <c r="M53" i="59"/>
  <c r="O53" i="60" s="1"/>
  <c r="M23" i="59"/>
  <c r="O23" i="59" s="1"/>
  <c r="M25" i="59"/>
  <c r="O25" i="59" s="1"/>
  <c r="M35" i="59"/>
  <c r="M16" i="59"/>
  <c r="M27" i="59"/>
  <c r="M67" i="59"/>
  <c r="M14" i="59"/>
  <c r="M48" i="59"/>
  <c r="O48" i="60" s="1"/>
  <c r="M24" i="59"/>
  <c r="O24" i="60" s="1"/>
  <c r="M66" i="59"/>
  <c r="M46" i="59"/>
  <c r="M28" i="59"/>
  <c r="M47" i="59"/>
  <c r="O47" i="60" s="1"/>
  <c r="M22" i="59"/>
  <c r="M65" i="59"/>
  <c r="M59" i="59"/>
  <c r="O59" i="60" s="1"/>
  <c r="S59" i="60" s="1"/>
  <c r="M51" i="59"/>
  <c r="O51" i="60" s="1"/>
  <c r="M38" i="59"/>
  <c r="O38" i="59" s="1"/>
  <c r="M12" i="59"/>
  <c r="M17" i="59"/>
  <c r="O17" i="60" s="1"/>
  <c r="O16" i="54"/>
  <c r="O34" i="54"/>
  <c r="O25" i="52"/>
  <c r="O66" i="52"/>
  <c r="S66" i="52" s="1"/>
  <c r="O67" i="56"/>
  <c r="S67" i="56" s="1"/>
  <c r="O17" i="61"/>
  <c r="O63" i="61"/>
  <c r="S63" i="61" s="1"/>
  <c r="O31" i="58"/>
  <c r="O19" i="59"/>
  <c r="O18" i="53"/>
  <c r="O65" i="61"/>
  <c r="S65" i="61" s="1"/>
  <c r="O26" i="53"/>
  <c r="O34" i="56"/>
  <c r="O13" i="57"/>
  <c r="O38" i="58"/>
  <c r="O60" i="61"/>
  <c r="S60" i="61" s="1"/>
  <c r="O61" i="55"/>
  <c r="S61" i="55" s="1"/>
  <c r="O50" i="54"/>
  <c r="O44" i="61"/>
  <c r="O30" i="53"/>
  <c r="O43" i="56"/>
  <c r="O56" i="56"/>
  <c r="O63" i="56"/>
  <c r="S63" i="56" s="1"/>
  <c r="O21" i="58"/>
  <c r="O55" i="59"/>
  <c r="O63" i="59"/>
  <c r="S63" i="59" s="1"/>
  <c r="O62" i="53"/>
  <c r="S62" i="53" s="1"/>
  <c r="O60" i="58"/>
  <c r="S60" i="58" s="1"/>
  <c r="O56" i="57"/>
  <c r="O22" i="52"/>
  <c r="O13" i="52"/>
  <c r="O54" i="57"/>
  <c r="O33" i="55"/>
  <c r="O37" i="55"/>
  <c r="O25" i="60"/>
  <c r="O20" i="56"/>
  <c r="O36" i="56"/>
  <c r="O24" i="54"/>
  <c r="O7" i="53"/>
  <c r="O27" i="53"/>
  <c r="O59" i="53"/>
  <c r="S59" i="53" s="1"/>
  <c r="O45" i="53"/>
  <c r="O54" i="56"/>
  <c r="O31" i="55"/>
  <c r="O58" i="56"/>
  <c r="S58" i="56" s="1"/>
  <c r="O30" i="58"/>
  <c r="O62" i="59"/>
  <c r="S62" i="59" s="1"/>
  <c r="O22" i="58"/>
  <c r="O22" i="57"/>
  <c r="O39" i="56"/>
  <c r="O45" i="58"/>
  <c r="O39" i="58"/>
  <c r="O18" i="54"/>
  <c r="O69" i="53"/>
  <c r="S69" i="53" s="1"/>
  <c r="O24" i="53"/>
  <c r="O57" i="53"/>
  <c r="S57" i="53" s="1"/>
  <c r="O66" i="56"/>
  <c r="S66" i="56" s="1"/>
  <c r="O28" i="57"/>
  <c r="O24" i="55"/>
  <c r="O43" i="57"/>
  <c r="O25" i="55"/>
  <c r="O13" i="59"/>
  <c r="O66" i="57"/>
  <c r="S66" i="57" s="1"/>
  <c r="O59" i="61"/>
  <c r="S59" i="61" s="1"/>
  <c r="O50" i="52"/>
  <c r="O29" i="58"/>
  <c r="O37" i="54"/>
  <c r="O10" i="52"/>
  <c r="O45" i="60"/>
  <c r="O60" i="59"/>
  <c r="S60" i="59" s="1"/>
  <c r="O54" i="55"/>
  <c r="O27" i="55"/>
  <c r="O21" i="61"/>
  <c r="O20" i="61"/>
  <c r="O31" i="61"/>
  <c r="O35" i="61"/>
  <c r="O46" i="56"/>
  <c r="O23" i="56"/>
  <c r="O52" i="54"/>
  <c r="O51" i="56"/>
  <c r="O44" i="53"/>
  <c r="O62" i="58"/>
  <c r="S62" i="58" s="1"/>
  <c r="O40" i="55"/>
  <c r="O46" i="61"/>
  <c r="O36" i="61"/>
  <c r="O46" i="52"/>
  <c r="O40" i="53"/>
  <c r="O6" i="52"/>
  <c r="O17" i="52"/>
  <c r="O55" i="52"/>
  <c r="O33" i="58"/>
  <c r="O35" i="59"/>
  <c r="O22" i="53"/>
  <c r="O23" i="53"/>
  <c r="O23" i="52"/>
  <c r="O31" i="52"/>
  <c r="O55" i="55"/>
  <c r="O22" i="59"/>
  <c r="O43" i="54"/>
  <c r="O25" i="61"/>
  <c r="O64" i="52"/>
  <c r="S64" i="52" s="1"/>
  <c r="O34" i="52"/>
  <c r="O35" i="56"/>
  <c r="O32" i="56"/>
  <c r="O61" i="61"/>
  <c r="S61" i="61" s="1"/>
  <c r="O40" i="56"/>
  <c r="O26" i="56"/>
  <c r="O47" i="59"/>
  <c r="O36" i="59"/>
  <c r="O50" i="53"/>
  <c r="O11" i="57"/>
  <c r="O33" i="52"/>
  <c r="O19" i="60"/>
  <c r="O19" i="52"/>
  <c r="O44" i="54"/>
  <c r="O21" i="55"/>
  <c r="O22" i="54"/>
  <c r="O39" i="55"/>
  <c r="O49" i="55"/>
  <c r="O59" i="55"/>
  <c r="S59" i="55" s="1"/>
  <c r="O15" i="61"/>
  <c r="O15" i="53"/>
  <c r="O32" i="53"/>
  <c r="O14" i="53"/>
  <c r="O54" i="52"/>
  <c r="O68" i="53"/>
  <c r="S68" i="53" s="1"/>
  <c r="O52" i="53"/>
  <c r="O25" i="56"/>
  <c r="O46" i="57"/>
  <c r="O55" i="56"/>
  <c r="O47" i="58"/>
  <c r="O14" i="58"/>
  <c r="O50" i="58"/>
  <c r="O66" i="58"/>
  <c r="S66" i="58" s="1"/>
  <c r="O57" i="58"/>
  <c r="S57" i="58" s="1"/>
  <c r="O65" i="60"/>
  <c r="S65" i="60" s="1"/>
  <c r="O27" i="56"/>
  <c r="O50" i="57"/>
  <c r="O33" i="57"/>
  <c r="O38" i="61"/>
  <c r="O64" i="53"/>
  <c r="S64" i="53" s="1"/>
  <c r="O23" i="55"/>
  <c r="O15" i="54"/>
  <c r="O64" i="55"/>
  <c r="S64" i="55" s="1"/>
  <c r="O38" i="52"/>
  <c r="O21" i="53"/>
  <c r="O8" i="53"/>
  <c r="O51" i="52"/>
  <c r="O49" i="60"/>
  <c r="O68" i="57"/>
  <c r="S68" i="57" s="1"/>
  <c r="O26" i="58"/>
  <c r="O41" i="58"/>
  <c r="O55" i="58"/>
  <c r="O53" i="58"/>
  <c r="O21" i="52"/>
  <c r="O49" i="52"/>
  <c r="O26" i="52"/>
  <c r="O20" i="52"/>
  <c r="O29" i="52"/>
  <c r="O67" i="53"/>
  <c r="S67" i="53" s="1"/>
  <c r="O38" i="60"/>
  <c r="O57" i="55"/>
  <c r="S57" i="55" s="1"/>
  <c r="O8" i="54"/>
  <c r="O49" i="61"/>
  <c r="O41" i="61"/>
  <c r="O39" i="61"/>
  <c r="O54" i="61"/>
  <c r="O56" i="61"/>
  <c r="O48" i="56"/>
  <c r="O53" i="56"/>
  <c r="O60" i="56"/>
  <c r="S60" i="56" s="1"/>
  <c r="O17" i="56"/>
  <c r="O41" i="56"/>
  <c r="O12" i="58"/>
  <c r="O9" i="53"/>
  <c r="O25" i="53"/>
  <c r="O65" i="54"/>
  <c r="S65" i="54" s="1"/>
  <c r="O47" i="54"/>
  <c r="O33" i="53"/>
  <c r="O37" i="60"/>
  <c r="O43" i="55"/>
  <c r="O64" i="56"/>
  <c r="S64" i="56" s="1"/>
  <c r="O13" i="56"/>
  <c r="O38" i="55"/>
  <c r="O42" i="55"/>
  <c r="O38" i="56"/>
  <c r="O35" i="57"/>
  <c r="O45" i="59"/>
  <c r="O11" i="52"/>
  <c r="O21" i="60"/>
  <c r="O20" i="58"/>
  <c r="O52" i="52"/>
  <c r="O68" i="52"/>
  <c r="S68" i="52" s="1"/>
  <c r="O29" i="59"/>
  <c r="O58" i="61"/>
  <c r="S58" i="61" s="1"/>
  <c r="O36" i="53"/>
  <c r="O12" i="53"/>
  <c r="O47" i="53"/>
  <c r="O49" i="53"/>
  <c r="O61" i="54"/>
  <c r="S61" i="54" s="1"/>
  <c r="O42" i="52"/>
  <c r="O57" i="52"/>
  <c r="S57" i="52" s="1"/>
  <c r="O14" i="52"/>
  <c r="O18" i="52"/>
  <c r="O39" i="52"/>
  <c r="O59" i="52"/>
  <c r="S59" i="52" s="1"/>
  <c r="O47" i="52"/>
  <c r="O41" i="52"/>
  <c r="O32" i="52"/>
  <c r="O69" i="55"/>
  <c r="S69" i="55" s="1"/>
  <c r="O31" i="57"/>
  <c r="O35" i="60"/>
  <c r="O63" i="60"/>
  <c r="S63" i="60" s="1"/>
  <c r="O44" i="59"/>
  <c r="O43" i="59"/>
  <c r="O15" i="60"/>
  <c r="O62" i="52"/>
  <c r="S62" i="52" s="1"/>
  <c r="O60" i="60"/>
  <c r="S60" i="60" s="1"/>
  <c r="O40" i="61"/>
  <c r="O43" i="60"/>
  <c r="O33" i="56"/>
  <c r="O60" i="57"/>
  <c r="S60" i="57" s="1"/>
  <c r="O15" i="56"/>
  <c r="O49" i="59"/>
  <c r="O35" i="55"/>
  <c r="O17" i="53"/>
  <c r="O30" i="52"/>
  <c r="O20" i="55"/>
  <c r="O47" i="61"/>
  <c r="O45" i="56"/>
  <c r="O47" i="55"/>
  <c r="O59" i="57"/>
  <c r="S59" i="57" s="1"/>
  <c r="O45" i="57"/>
  <c r="O59" i="54"/>
  <c r="S59" i="54" s="1"/>
  <c r="O27" i="54"/>
  <c r="O42" i="54"/>
  <c r="O44" i="52"/>
  <c r="O27" i="52"/>
  <c r="O8" i="52"/>
  <c r="O40" i="54"/>
  <c r="O58" i="54"/>
  <c r="S58" i="54" s="1"/>
  <c r="O46" i="53"/>
  <c r="O50" i="59"/>
  <c r="O65" i="59"/>
  <c r="S65" i="59" s="1"/>
  <c r="O32" i="55"/>
  <c r="O63" i="54"/>
  <c r="S63" i="54" s="1"/>
  <c r="O63" i="55"/>
  <c r="S63" i="55" s="1"/>
  <c r="O16" i="59"/>
  <c r="O52" i="57"/>
  <c r="O52" i="58"/>
  <c r="O17" i="58"/>
  <c r="O31" i="53"/>
  <c r="O31" i="54"/>
  <c r="O35" i="53"/>
  <c r="O35" i="54"/>
  <c r="O30" i="54"/>
  <c r="O57" i="54"/>
  <c r="S57" i="54" s="1"/>
  <c r="O39" i="53"/>
  <c r="O39" i="54"/>
  <c r="O60" i="54"/>
  <c r="S60" i="54" s="1"/>
  <c r="O42" i="58"/>
  <c r="O69" i="54"/>
  <c r="S69" i="54" s="1"/>
  <c r="O26" i="60"/>
  <c r="O29" i="61"/>
  <c r="O18" i="61"/>
  <c r="O16" i="60"/>
  <c r="O16" i="61"/>
  <c r="O16" i="56"/>
  <c r="O16" i="55"/>
  <c r="O50" i="56"/>
  <c r="O50" i="55"/>
  <c r="O18" i="56"/>
  <c r="O18" i="55"/>
  <c r="O62" i="57"/>
  <c r="S62" i="57" s="1"/>
  <c r="O62" i="56"/>
  <c r="S62" i="56" s="1"/>
  <c r="O36" i="57"/>
  <c r="O29" i="55"/>
  <c r="O29" i="54"/>
  <c r="O7" i="52"/>
  <c r="O38" i="53"/>
  <c r="O60" i="55"/>
  <c r="S60" i="55" s="1"/>
  <c r="O57" i="59"/>
  <c r="S57" i="59" s="1"/>
  <c r="O64" i="59"/>
  <c r="S64" i="59" s="1"/>
  <c r="O64" i="58"/>
  <c r="S64" i="58" s="1"/>
  <c r="O56" i="54"/>
  <c r="O56" i="53"/>
  <c r="O46" i="58"/>
  <c r="O58" i="60"/>
  <c r="S58" i="60" s="1"/>
  <c r="O68" i="56"/>
  <c r="S68" i="56" s="1"/>
  <c r="O65" i="53"/>
  <c r="S65" i="53" s="1"/>
  <c r="O65" i="52"/>
  <c r="S65" i="52" s="1"/>
  <c r="O51" i="53"/>
  <c r="O36" i="52"/>
  <c r="O66" i="59"/>
  <c r="S66" i="59" s="1"/>
  <c r="O55" i="57"/>
  <c r="O61" i="53"/>
  <c r="S61" i="53" s="1"/>
  <c r="O52" i="56"/>
  <c r="O52" i="55"/>
  <c r="O39" i="57"/>
  <c r="O39" i="59"/>
  <c r="O36" i="58"/>
  <c r="O45" i="52"/>
  <c r="O24" i="52"/>
  <c r="O69" i="52"/>
  <c r="S69" i="52" s="1"/>
  <c r="O58" i="52"/>
  <c r="S58" i="52" s="1"/>
  <c r="O67" i="54"/>
  <c r="S67" i="54" s="1"/>
  <c r="O46" i="55"/>
  <c r="O68" i="55"/>
  <c r="S68" i="55" s="1"/>
  <c r="O42" i="57"/>
  <c r="O28" i="58"/>
  <c r="O41" i="59"/>
  <c r="O21" i="59"/>
  <c r="O63" i="58"/>
  <c r="S63" i="58" s="1"/>
  <c r="O25" i="54"/>
  <c r="O36" i="54"/>
  <c r="O12" i="54"/>
  <c r="O43" i="52"/>
  <c r="O23" i="58"/>
  <c r="O58" i="58"/>
  <c r="S58" i="58" s="1"/>
  <c r="O17" i="57"/>
  <c r="O53" i="57"/>
  <c r="O62" i="60"/>
  <c r="S62" i="60" s="1"/>
  <c r="O28" i="59"/>
  <c r="O19" i="54"/>
  <c r="O62" i="61"/>
  <c r="S62" i="61" s="1"/>
  <c r="O23" i="61"/>
  <c r="O49" i="56"/>
  <c r="O14" i="56"/>
  <c r="O61" i="60"/>
  <c r="S61" i="60" s="1"/>
  <c r="O61" i="57"/>
  <c r="S61" i="57" s="1"/>
  <c r="O47" i="56"/>
  <c r="O13" i="58"/>
  <c r="O67" i="57"/>
  <c r="S67" i="57" s="1"/>
  <c r="O27" i="59"/>
  <c r="O51" i="59"/>
  <c r="O26" i="59"/>
  <c r="O32" i="59"/>
  <c r="O19" i="58"/>
  <c r="O54" i="54"/>
  <c r="O13" i="53"/>
  <c r="O51" i="54"/>
  <c r="O40" i="57"/>
  <c r="O18" i="60"/>
  <c r="O34" i="60"/>
  <c r="O40" i="60"/>
  <c r="O52" i="59"/>
  <c r="O34" i="55"/>
  <c r="O23" i="54"/>
  <c r="O61" i="56"/>
  <c r="S61" i="56" s="1"/>
  <c r="O32" i="58"/>
  <c r="O47" i="57"/>
  <c r="O52" i="60"/>
  <c r="O14" i="59"/>
  <c r="O51" i="57"/>
  <c r="O51" i="58"/>
  <c r="O14" i="54"/>
  <c r="O37" i="57"/>
  <c r="O37" i="58"/>
  <c r="O67" i="60"/>
  <c r="S67" i="60" s="1"/>
  <c r="O67" i="59"/>
  <c r="S67" i="59" s="1"/>
  <c r="O49" i="54"/>
  <c r="O45" i="54"/>
  <c r="O45" i="55"/>
  <c r="O59" i="56"/>
  <c r="S59" i="56" s="1"/>
  <c r="O57" i="57"/>
  <c r="S57" i="57" s="1"/>
  <c r="O57" i="56"/>
  <c r="S57" i="56" s="1"/>
  <c r="O44" i="57"/>
  <c r="O26" i="57"/>
  <c r="O59" i="58"/>
  <c r="S59" i="58" s="1"/>
  <c r="O18" i="59"/>
  <c r="O38" i="54"/>
  <c r="O33" i="54"/>
  <c r="O46" i="60"/>
  <c r="O46" i="59"/>
  <c r="O19" i="55"/>
  <c r="O35" i="58"/>
  <c r="O63" i="53"/>
  <c r="S63" i="53" s="1"/>
  <c r="O63" i="52"/>
  <c r="S63" i="52" s="1"/>
  <c r="O27" i="57"/>
  <c r="O27" i="58"/>
  <c r="O20" i="60"/>
  <c r="O20" i="59"/>
  <c r="O66" i="61"/>
  <c r="S66" i="61" s="1"/>
  <c r="O66" i="60"/>
  <c r="S66" i="60" s="1"/>
  <c r="O33" i="60"/>
  <c r="O33" i="61"/>
  <c r="O69" i="61"/>
  <c r="S69" i="61" s="1"/>
  <c r="O69" i="60"/>
  <c r="S69" i="60" s="1"/>
  <c r="O22" i="55"/>
  <c r="O34" i="57"/>
  <c r="O19" i="57"/>
  <c r="O29" i="57"/>
  <c r="O29" i="56"/>
  <c r="O28" i="56"/>
  <c r="O28" i="55"/>
  <c r="O10" i="55"/>
  <c r="O26" i="61"/>
  <c r="O24" i="56"/>
  <c r="O23" i="57"/>
  <c r="O58" i="57"/>
  <c r="S58" i="57" s="1"/>
  <c r="O53" i="54"/>
  <c r="O25" i="58"/>
  <c r="O15" i="58"/>
  <c r="O11" i="54"/>
  <c r="O48" i="53"/>
  <c r="O28" i="54"/>
  <c r="O58" i="53"/>
  <c r="S58" i="53" s="1"/>
  <c r="O64" i="54"/>
  <c r="S64" i="54" s="1"/>
  <c r="O55" i="54"/>
  <c r="O42" i="53"/>
  <c r="O10" i="54"/>
  <c r="O35" i="52"/>
  <c r="O61" i="52"/>
  <c r="S61" i="52" s="1"/>
  <c r="O32" i="57"/>
  <c r="O28" i="52"/>
  <c r="O56" i="52"/>
  <c r="O67" i="52"/>
  <c r="S67" i="52" s="1"/>
  <c r="O15" i="52"/>
  <c r="O48" i="52"/>
  <c r="O12" i="52"/>
  <c r="O40" i="52"/>
  <c r="O9" i="52"/>
  <c r="O31" i="56"/>
  <c r="O12" i="55"/>
  <c r="O48" i="57"/>
  <c r="O65" i="55"/>
  <c r="S65" i="55" s="1"/>
  <c r="O32" i="54"/>
  <c r="O56" i="55"/>
  <c r="O43" i="53"/>
  <c r="O48" i="61"/>
  <c r="O13" i="55"/>
  <c r="O13" i="54"/>
  <c r="O26" i="54"/>
  <c r="O26" i="55"/>
  <c r="O65" i="57"/>
  <c r="S65" i="57" s="1"/>
  <c r="O65" i="56"/>
  <c r="S65" i="56" s="1"/>
  <c r="O21" i="56"/>
  <c r="O21" i="57"/>
  <c r="O18" i="58"/>
  <c r="O18" i="57"/>
  <c r="O61" i="59"/>
  <c r="S61" i="59" s="1"/>
  <c r="O61" i="58"/>
  <c r="S61" i="58" s="1"/>
  <c r="O44" i="55"/>
  <c r="O44" i="56"/>
  <c r="O24" i="59"/>
  <c r="O68" i="59"/>
  <c r="S68" i="59" s="1"/>
  <c r="O68" i="58"/>
  <c r="S68" i="58" s="1"/>
  <c r="O66" i="54"/>
  <c r="S66" i="54" s="1"/>
  <c r="O66" i="55"/>
  <c r="S66" i="55" s="1"/>
  <c r="O53" i="53"/>
  <c r="O48" i="54"/>
  <c r="O10" i="53"/>
  <c r="O14" i="55"/>
  <c r="O17" i="55"/>
  <c r="O9" i="55"/>
  <c r="O9" i="54"/>
  <c r="O38" i="57"/>
  <c r="O42" i="56"/>
  <c r="O49" i="57"/>
  <c r="O49" i="58"/>
  <c r="O30" i="56"/>
  <c r="O30" i="57"/>
  <c r="O25" i="57"/>
  <c r="O19" i="56"/>
  <c r="O28" i="53"/>
  <c r="O11" i="53"/>
  <c r="O64" i="60"/>
  <c r="S64" i="60" s="1"/>
  <c r="O64" i="61"/>
  <c r="S64" i="61" s="1"/>
  <c r="O40" i="58"/>
  <c r="O40" i="59"/>
  <c r="O54" i="58"/>
  <c r="O54" i="59"/>
  <c r="O17" i="54"/>
  <c r="O24" i="58"/>
  <c r="O24" i="57"/>
  <c r="O30" i="60"/>
  <c r="O30" i="59"/>
  <c r="O32" i="60"/>
  <c r="O32" i="61"/>
  <c r="O42" i="61"/>
  <c r="O42" i="60"/>
  <c r="O41" i="57"/>
  <c r="O55" i="53"/>
  <c r="O56" i="58"/>
  <c r="O60" i="53"/>
  <c r="S60" i="53" s="1"/>
  <c r="O60" i="52"/>
  <c r="S60" i="52" s="1"/>
  <c r="O16" i="53"/>
  <c r="O16" i="52"/>
  <c r="O37" i="53"/>
  <c r="O37" i="52"/>
  <c r="O15" i="57"/>
  <c r="O41" i="54"/>
  <c r="O41" i="55"/>
  <c r="O22" i="60"/>
  <c r="O22" i="61"/>
  <c r="O12" i="56"/>
  <c r="O12" i="57"/>
  <c r="O48" i="59"/>
  <c r="O48" i="58"/>
  <c r="O16" i="57"/>
  <c r="O16" i="58"/>
  <c r="O69" i="57"/>
  <c r="S69" i="57" s="1"/>
  <c r="O69" i="58"/>
  <c r="S69" i="58" s="1"/>
  <c r="O62" i="54"/>
  <c r="S62" i="54" s="1"/>
  <c r="O62" i="55"/>
  <c r="S62" i="55" s="1"/>
  <c r="O57" i="61"/>
  <c r="S57" i="61" s="1"/>
  <c r="O28" i="60"/>
  <c r="O28" i="61"/>
  <c r="O19" i="61"/>
  <c r="O24" i="61"/>
  <c r="O31" i="60" l="1"/>
  <c r="O23" i="60"/>
  <c r="O68" i="60"/>
  <c r="S68" i="60" s="1"/>
  <c r="J46" i="60"/>
  <c r="P46" i="60" s="1"/>
  <c r="J27" i="60"/>
  <c r="N52" i="58"/>
  <c r="N52" i="57"/>
  <c r="E27" i="60"/>
  <c r="F27" i="60" s="1"/>
  <c r="G27" i="60"/>
  <c r="O17" i="59"/>
  <c r="O59" i="59"/>
  <c r="S59" i="59" s="1"/>
  <c r="I25" i="59"/>
  <c r="J48" i="53"/>
  <c r="O27" i="60"/>
  <c r="P37" i="60"/>
  <c r="L50" i="1"/>
  <c r="N39" i="57"/>
  <c r="N12" i="58"/>
  <c r="P21" i="53"/>
  <c r="N53" i="57"/>
  <c r="P48" i="53"/>
  <c r="G45" i="56"/>
  <c r="J21" i="57"/>
  <c r="P21" i="57" s="1"/>
  <c r="G15" i="57"/>
  <c r="J49" i="53"/>
  <c r="P49" i="53" s="1"/>
  <c r="J43" i="53"/>
  <c r="J43" i="56"/>
  <c r="G21" i="53"/>
  <c r="J37" i="57"/>
  <c r="P37" i="57" s="1"/>
  <c r="G21" i="57"/>
  <c r="I24" i="60"/>
  <c r="J45" i="56"/>
  <c r="J13" i="55"/>
  <c r="J43" i="55"/>
  <c r="G49" i="53"/>
  <c r="J19" i="53"/>
  <c r="P19" i="53" s="1"/>
  <c r="P16" i="53"/>
  <c r="N44" i="57"/>
  <c r="P27" i="60"/>
  <c r="P31" i="57"/>
  <c r="P47" i="61"/>
  <c r="I15" i="55"/>
  <c r="G16" i="1"/>
  <c r="I16" i="1" s="1"/>
  <c r="G43" i="59"/>
  <c r="I43" i="59" s="1"/>
  <c r="G53" i="1"/>
  <c r="I53" i="1" s="1"/>
  <c r="G47" i="53"/>
  <c r="J16" i="57"/>
  <c r="G31" i="55"/>
  <c r="I31" i="55" s="1"/>
  <c r="J22" i="53"/>
  <c r="P22" i="53" s="1"/>
  <c r="G17" i="53"/>
  <c r="G22" i="53"/>
  <c r="J23" i="56"/>
  <c r="G36" i="1"/>
  <c r="I36" i="1" s="1"/>
  <c r="G39" i="55"/>
  <c r="I48" i="53"/>
  <c r="I18" i="57"/>
  <c r="J31" i="55"/>
  <c r="J54" i="59"/>
  <c r="P54" i="59" s="1"/>
  <c r="J8" i="53"/>
  <c r="P8" i="53" s="1"/>
  <c r="G8" i="53"/>
  <c r="I27" i="60"/>
  <c r="J40" i="55"/>
  <c r="S34" i="60"/>
  <c r="N32" i="57"/>
  <c r="N16" i="58"/>
  <c r="N12" i="57"/>
  <c r="N29" i="61"/>
  <c r="N8" i="53"/>
  <c r="S8" i="52"/>
  <c r="J18" i="57"/>
  <c r="P18" i="57" s="1"/>
  <c r="G35" i="53"/>
  <c r="J25" i="59"/>
  <c r="P25" i="59" s="1"/>
  <c r="I13" i="57"/>
  <c r="J45" i="57"/>
  <c r="P45" i="57" s="1"/>
  <c r="J37" i="53"/>
  <c r="P37" i="53" s="1"/>
  <c r="J29" i="53"/>
  <c r="P29" i="53" s="1"/>
  <c r="I36" i="57"/>
  <c r="S47" i="61"/>
  <c r="S43" i="60"/>
  <c r="I44" i="55"/>
  <c r="G16" i="57"/>
  <c r="J51" i="57"/>
  <c r="P51" i="57" s="1"/>
  <c r="I47" i="60"/>
  <c r="G8" i="52"/>
  <c r="I8" i="52" s="1"/>
  <c r="P47" i="53"/>
  <c r="P16" i="57"/>
  <c r="I42" i="55"/>
  <c r="J39" i="55"/>
  <c r="P39" i="55" s="1"/>
  <c r="J19" i="57"/>
  <c r="P19" i="57" s="1"/>
  <c r="G37" i="53"/>
  <c r="I37" i="53" s="1"/>
  <c r="G21" i="55"/>
  <c r="I21" i="55" s="1"/>
  <c r="I33" i="60"/>
  <c r="I19" i="57"/>
  <c r="G41" i="57"/>
  <c r="J28" i="53"/>
  <c r="P28" i="53" s="1"/>
  <c r="J16" i="56"/>
  <c r="J33" i="57"/>
  <c r="P33" i="57" s="1"/>
  <c r="I54" i="59"/>
  <c r="S29" i="61"/>
  <c r="I50" i="55"/>
  <c r="J23" i="55"/>
  <c r="J13" i="57"/>
  <c r="P13" i="57" s="1"/>
  <c r="G32" i="56"/>
  <c r="I21" i="53"/>
  <c r="G45" i="57"/>
  <c r="I45" i="57" s="1"/>
  <c r="J36" i="57"/>
  <c r="P36" i="57" s="1"/>
  <c r="J41" i="57"/>
  <c r="P41" i="57" s="1"/>
  <c r="S41" i="57" s="1"/>
  <c r="J21" i="55"/>
  <c r="P21" i="55" s="1"/>
  <c r="G29" i="53"/>
  <c r="I29" i="53" s="1"/>
  <c r="J55" i="53"/>
  <c r="P55" i="53" s="1"/>
  <c r="J34" i="53"/>
  <c r="P34" i="53" s="1"/>
  <c r="J17" i="53"/>
  <c r="P17" i="53" s="1"/>
  <c r="G22" i="52"/>
  <c r="I22" i="52" s="1"/>
  <c r="J32" i="56"/>
  <c r="P32" i="56" s="1"/>
  <c r="G55" i="53"/>
  <c r="I55" i="53" s="1"/>
  <c r="I31" i="53"/>
  <c r="I35" i="53"/>
  <c r="G19" i="53"/>
  <c r="I19" i="53" s="1"/>
  <c r="G16" i="53"/>
  <c r="I16" i="53" s="1"/>
  <c r="I47" i="53"/>
  <c r="G28" i="53"/>
  <c r="I56" i="60"/>
  <c r="G34" i="55"/>
  <c r="J36" i="55"/>
  <c r="J10" i="53"/>
  <c r="P10" i="53" s="1"/>
  <c r="J40" i="53"/>
  <c r="P40" i="53" s="1"/>
  <c r="J35" i="53"/>
  <c r="P35" i="53" s="1"/>
  <c r="P24" i="60"/>
  <c r="P33" i="60"/>
  <c r="E30" i="59"/>
  <c r="F30" i="59" s="1"/>
  <c r="J30" i="59" s="1"/>
  <c r="P30" i="59" s="1"/>
  <c r="E14" i="57"/>
  <c r="F14" i="57" s="1"/>
  <c r="J14" i="57" s="1"/>
  <c r="P14" i="57" s="1"/>
  <c r="S14" i="57" s="1"/>
  <c r="E35" i="56"/>
  <c r="F35" i="56" s="1"/>
  <c r="G35" i="56" s="1"/>
  <c r="I35" i="56" s="1"/>
  <c r="E39" i="56"/>
  <c r="F39" i="56" s="1"/>
  <c r="G39" i="56" s="1"/>
  <c r="I39" i="56" s="1"/>
  <c r="E47" i="56"/>
  <c r="F47" i="56" s="1"/>
  <c r="G47" i="56" s="1"/>
  <c r="I47" i="56" s="1"/>
  <c r="E19" i="55"/>
  <c r="F19" i="55" s="1"/>
  <c r="G19" i="55" s="1"/>
  <c r="I19" i="55" s="1"/>
  <c r="E26" i="55"/>
  <c r="F26" i="55" s="1"/>
  <c r="G26" i="55" s="1"/>
  <c r="I26" i="55" s="1"/>
  <c r="E14" i="55"/>
  <c r="F14" i="55" s="1"/>
  <c r="G14" i="55" s="1"/>
  <c r="I14" i="55" s="1"/>
  <c r="E52" i="55"/>
  <c r="F52" i="55" s="1"/>
  <c r="J52" i="55" s="1"/>
  <c r="E12" i="55"/>
  <c r="F12" i="55" s="1"/>
  <c r="G12" i="55" s="1"/>
  <c r="I12" i="55" s="1"/>
  <c r="E26" i="53"/>
  <c r="F26" i="53" s="1"/>
  <c r="G26" i="53" s="1"/>
  <c r="I26" i="53" s="1"/>
  <c r="E53" i="53"/>
  <c r="F53" i="53" s="1"/>
  <c r="J53" i="53" s="1"/>
  <c r="P53" i="53" s="1"/>
  <c r="G36" i="55"/>
  <c r="I36" i="55" s="1"/>
  <c r="G40" i="53"/>
  <c r="I40" i="53" s="1"/>
  <c r="G33" i="57"/>
  <c r="I33" i="57" s="1"/>
  <c r="E34" i="59"/>
  <c r="F34" i="59" s="1"/>
  <c r="J34" i="59" s="1"/>
  <c r="P34" i="59" s="1"/>
  <c r="E14" i="59"/>
  <c r="F14" i="59" s="1"/>
  <c r="J14" i="59" s="1"/>
  <c r="P14" i="59" s="1"/>
  <c r="E45" i="59"/>
  <c r="F45" i="59" s="1"/>
  <c r="G45" i="59" s="1"/>
  <c r="I45" i="59" s="1"/>
  <c r="E54" i="57"/>
  <c r="F54" i="57" s="1"/>
  <c r="J54" i="57" s="1"/>
  <c r="P54" i="57" s="1"/>
  <c r="E55" i="57"/>
  <c r="F55" i="57" s="1"/>
  <c r="J55" i="57" s="1"/>
  <c r="P55" i="57" s="1"/>
  <c r="E39" i="57"/>
  <c r="F39" i="57" s="1"/>
  <c r="J39" i="57" s="1"/>
  <c r="P39" i="57" s="1"/>
  <c r="S39" i="57" s="1"/>
  <c r="E24" i="57"/>
  <c r="F24" i="57" s="1"/>
  <c r="J24" i="57" s="1"/>
  <c r="P24" i="57" s="1"/>
  <c r="S24" i="57" s="1"/>
  <c r="E42" i="57"/>
  <c r="F42" i="57" s="1"/>
  <c r="J42" i="57" s="1"/>
  <c r="P42" i="57" s="1"/>
  <c r="E48" i="57"/>
  <c r="F48" i="57" s="1"/>
  <c r="J48" i="57" s="1"/>
  <c r="P48" i="57" s="1"/>
  <c r="I29" i="60"/>
  <c r="E52" i="53"/>
  <c r="F52" i="53" s="1"/>
  <c r="J52" i="53" s="1"/>
  <c r="E26" i="57"/>
  <c r="F26" i="57" s="1"/>
  <c r="J26" i="57" s="1"/>
  <c r="P26" i="57" s="1"/>
  <c r="E18" i="56"/>
  <c r="F18" i="56" s="1"/>
  <c r="G18" i="56" s="1"/>
  <c r="I18" i="56" s="1"/>
  <c r="E49" i="56"/>
  <c r="F49" i="56" s="1"/>
  <c r="J49" i="56" s="1"/>
  <c r="P49" i="56" s="1"/>
  <c r="E36" i="56"/>
  <c r="F36" i="56" s="1"/>
  <c r="J36" i="56" s="1"/>
  <c r="P36" i="56" s="1"/>
  <c r="E55" i="56"/>
  <c r="F55" i="56" s="1"/>
  <c r="J55" i="56" s="1"/>
  <c r="P55" i="56" s="1"/>
  <c r="E17" i="56"/>
  <c r="F17" i="56" s="1"/>
  <c r="G17" i="56" s="1"/>
  <c r="I17" i="56" s="1"/>
  <c r="D10" i="56"/>
  <c r="C10" i="57"/>
  <c r="D10" i="57" s="1"/>
  <c r="E21" i="56"/>
  <c r="F21" i="56" s="1"/>
  <c r="G21" i="56" s="1"/>
  <c r="I21" i="56" s="1"/>
  <c r="E41" i="56"/>
  <c r="F41" i="56" s="1"/>
  <c r="J41" i="56" s="1"/>
  <c r="P41" i="56" s="1"/>
  <c r="E14" i="56"/>
  <c r="F14" i="56" s="1"/>
  <c r="G14" i="56" s="1"/>
  <c r="I14" i="56" s="1"/>
  <c r="E18" i="55"/>
  <c r="F18" i="55" s="1"/>
  <c r="G18" i="55" s="1"/>
  <c r="I18" i="55" s="1"/>
  <c r="E22" i="55"/>
  <c r="F22" i="55" s="1"/>
  <c r="G22" i="55" s="1"/>
  <c r="I22" i="55" s="1"/>
  <c r="E27" i="55"/>
  <c r="F27" i="55" s="1"/>
  <c r="J27" i="55" s="1"/>
  <c r="P27" i="55" s="1"/>
  <c r="E32" i="55"/>
  <c r="F32" i="55" s="1"/>
  <c r="G32" i="55" s="1"/>
  <c r="I32" i="55" s="1"/>
  <c r="E45" i="55"/>
  <c r="F45" i="55" s="1"/>
  <c r="G45" i="55" s="1"/>
  <c r="I45" i="55" s="1"/>
  <c r="E56" i="55"/>
  <c r="F56" i="55" s="1"/>
  <c r="G56" i="55" s="1"/>
  <c r="I56" i="55" s="1"/>
  <c r="E20" i="55"/>
  <c r="F20" i="55" s="1"/>
  <c r="G20" i="55" s="1"/>
  <c r="I20" i="55" s="1"/>
  <c r="E35" i="55"/>
  <c r="F35" i="55" s="1"/>
  <c r="G35" i="55" s="1"/>
  <c r="I35" i="55" s="1"/>
  <c r="E15" i="53"/>
  <c r="F15" i="53" s="1"/>
  <c r="J15" i="53" s="1"/>
  <c r="P15" i="53" s="1"/>
  <c r="E36" i="53"/>
  <c r="F36" i="53" s="1"/>
  <c r="J36" i="53" s="1"/>
  <c r="P36" i="53" s="1"/>
  <c r="E54" i="53"/>
  <c r="F54" i="53" s="1"/>
  <c r="J54" i="53" s="1"/>
  <c r="P54" i="53" s="1"/>
  <c r="E39" i="53"/>
  <c r="F39" i="53" s="1"/>
  <c r="J39" i="53" s="1"/>
  <c r="P39" i="53" s="1"/>
  <c r="E31" i="59"/>
  <c r="F31" i="59" s="1"/>
  <c r="J31" i="59" s="1"/>
  <c r="P31" i="59" s="1"/>
  <c r="E25" i="57"/>
  <c r="F25" i="57" s="1"/>
  <c r="J25" i="57" s="1"/>
  <c r="P25" i="57" s="1"/>
  <c r="E12" i="57"/>
  <c r="F12" i="57" s="1"/>
  <c r="J12" i="57" s="1"/>
  <c r="P12" i="57" s="1"/>
  <c r="E22" i="57"/>
  <c r="F22" i="57" s="1"/>
  <c r="J22" i="57" s="1"/>
  <c r="P22" i="57" s="1"/>
  <c r="E50" i="57"/>
  <c r="F50" i="57" s="1"/>
  <c r="J50" i="57" s="1"/>
  <c r="P50" i="57" s="1"/>
  <c r="E12" i="56"/>
  <c r="F12" i="56" s="1"/>
  <c r="G12" i="56" s="1"/>
  <c r="I12" i="56" s="1"/>
  <c r="E38" i="56"/>
  <c r="F38" i="56" s="1"/>
  <c r="G38" i="56" s="1"/>
  <c r="I38" i="56" s="1"/>
  <c r="E54" i="55"/>
  <c r="F54" i="55" s="1"/>
  <c r="G54" i="55" s="1"/>
  <c r="I54" i="55" s="1"/>
  <c r="E23" i="53"/>
  <c r="F23" i="53" s="1"/>
  <c r="J23" i="53" s="1"/>
  <c r="P23" i="53" s="1"/>
  <c r="E12" i="53"/>
  <c r="F12" i="53" s="1"/>
  <c r="J12" i="53" s="1"/>
  <c r="P12" i="53" s="1"/>
  <c r="E11" i="53"/>
  <c r="F11" i="53" s="1"/>
  <c r="J11" i="53" s="1"/>
  <c r="E38" i="53"/>
  <c r="F38" i="53" s="1"/>
  <c r="J38" i="53" s="1"/>
  <c r="P38" i="53" s="1"/>
  <c r="J14" i="56"/>
  <c r="P14" i="56" s="1"/>
  <c r="I42" i="56"/>
  <c r="J29" i="55"/>
  <c r="G51" i="57"/>
  <c r="I51" i="57" s="1"/>
  <c r="G40" i="55"/>
  <c r="I40" i="55" s="1"/>
  <c r="G10" i="53"/>
  <c r="I10" i="53" s="1"/>
  <c r="E52" i="57"/>
  <c r="F52" i="57" s="1"/>
  <c r="J52" i="57" s="1"/>
  <c r="P52" i="57" s="1"/>
  <c r="S52" i="57" s="1"/>
  <c r="E20" i="59"/>
  <c r="F20" i="59" s="1"/>
  <c r="J20" i="59" s="1"/>
  <c r="P20" i="59" s="1"/>
  <c r="E40" i="57"/>
  <c r="F40" i="57" s="1"/>
  <c r="J40" i="57" s="1"/>
  <c r="P40" i="57" s="1"/>
  <c r="E27" i="57"/>
  <c r="F27" i="57" s="1"/>
  <c r="G27" i="57" s="1"/>
  <c r="I27" i="57" s="1"/>
  <c r="E56" i="57"/>
  <c r="F56" i="57" s="1"/>
  <c r="J56" i="57" s="1"/>
  <c r="P56" i="57" s="1"/>
  <c r="E23" i="57"/>
  <c r="F23" i="57" s="1"/>
  <c r="J23" i="57" s="1"/>
  <c r="P23" i="57" s="1"/>
  <c r="E35" i="57"/>
  <c r="F35" i="57" s="1"/>
  <c r="J35" i="57" s="1"/>
  <c r="P35" i="57" s="1"/>
  <c r="E49" i="57"/>
  <c r="F49" i="57" s="1"/>
  <c r="J49" i="57" s="1"/>
  <c r="P49" i="57" s="1"/>
  <c r="E32" i="57"/>
  <c r="F32" i="57" s="1"/>
  <c r="J32" i="57" s="1"/>
  <c r="P32" i="57" s="1"/>
  <c r="S32" i="57" s="1"/>
  <c r="E24" i="56"/>
  <c r="F24" i="56" s="1"/>
  <c r="J24" i="56" s="1"/>
  <c r="P24" i="56" s="1"/>
  <c r="I43" i="60"/>
  <c r="E56" i="56"/>
  <c r="F56" i="56" s="1"/>
  <c r="J56" i="56" s="1"/>
  <c r="E51" i="56"/>
  <c r="F51" i="56" s="1"/>
  <c r="J51" i="56" s="1"/>
  <c r="P51" i="56" s="1"/>
  <c r="E11" i="56"/>
  <c r="F11" i="56" s="1"/>
  <c r="G11" i="56" s="1"/>
  <c r="I11" i="56" s="1"/>
  <c r="E46" i="56"/>
  <c r="F46" i="56" s="1"/>
  <c r="G46" i="56" s="1"/>
  <c r="I46" i="56" s="1"/>
  <c r="E26" i="56"/>
  <c r="F26" i="56" s="1"/>
  <c r="G26" i="56" s="1"/>
  <c r="I26" i="56" s="1"/>
  <c r="E20" i="56"/>
  <c r="F20" i="56" s="1"/>
  <c r="J20" i="56" s="1"/>
  <c r="P20" i="56" s="1"/>
  <c r="E53" i="56"/>
  <c r="F53" i="56" s="1"/>
  <c r="G53" i="56" s="1"/>
  <c r="I53" i="56" s="1"/>
  <c r="E34" i="56"/>
  <c r="F34" i="56" s="1"/>
  <c r="G34" i="56" s="1"/>
  <c r="I34" i="56" s="1"/>
  <c r="E50" i="56"/>
  <c r="F50" i="56" s="1"/>
  <c r="G50" i="56" s="1"/>
  <c r="I50" i="56" s="1"/>
  <c r="E33" i="55"/>
  <c r="F33" i="55" s="1"/>
  <c r="G33" i="55" s="1"/>
  <c r="I33" i="55" s="1"/>
  <c r="E10" i="55"/>
  <c r="F10" i="55" s="1"/>
  <c r="G10" i="55" s="1"/>
  <c r="I10" i="55" s="1"/>
  <c r="E24" i="55"/>
  <c r="F24" i="55" s="1"/>
  <c r="G24" i="55" s="1"/>
  <c r="I24" i="55" s="1"/>
  <c r="E25" i="55"/>
  <c r="F25" i="55" s="1"/>
  <c r="G25" i="55" s="1"/>
  <c r="I25" i="55" s="1"/>
  <c r="E28" i="55"/>
  <c r="F28" i="55" s="1"/>
  <c r="G28" i="55" s="1"/>
  <c r="I28" i="55" s="1"/>
  <c r="E51" i="55"/>
  <c r="F51" i="55" s="1"/>
  <c r="J51" i="55" s="1"/>
  <c r="P51" i="55" s="1"/>
  <c r="E27" i="53"/>
  <c r="F27" i="53" s="1"/>
  <c r="J27" i="53" s="1"/>
  <c r="P27" i="53" s="1"/>
  <c r="E30" i="53"/>
  <c r="F30" i="53" s="1"/>
  <c r="J30" i="53" s="1"/>
  <c r="P30" i="53" s="1"/>
  <c r="E50" i="59"/>
  <c r="F50" i="59" s="1"/>
  <c r="J50" i="59" s="1"/>
  <c r="P50" i="59" s="1"/>
  <c r="E30" i="57"/>
  <c r="F30" i="57" s="1"/>
  <c r="J30" i="57" s="1"/>
  <c r="P30" i="57" s="1"/>
  <c r="E20" i="57"/>
  <c r="F20" i="57" s="1"/>
  <c r="G20" i="57" s="1"/>
  <c r="I20" i="57" s="1"/>
  <c r="E43" i="57"/>
  <c r="F43" i="57" s="1"/>
  <c r="J43" i="57" s="1"/>
  <c r="P43" i="57" s="1"/>
  <c r="E29" i="57"/>
  <c r="F29" i="57" s="1"/>
  <c r="J29" i="57" s="1"/>
  <c r="P29" i="57" s="1"/>
  <c r="E22" i="56"/>
  <c r="F22" i="56" s="1"/>
  <c r="J22" i="56" s="1"/>
  <c r="E54" i="56"/>
  <c r="F54" i="56" s="1"/>
  <c r="J54" i="56" s="1"/>
  <c r="P54" i="56" s="1"/>
  <c r="E25" i="56"/>
  <c r="F25" i="56" s="1"/>
  <c r="G25" i="56" s="1"/>
  <c r="I25" i="56" s="1"/>
  <c r="E28" i="56"/>
  <c r="F28" i="56" s="1"/>
  <c r="G28" i="56" s="1"/>
  <c r="I28" i="56" s="1"/>
  <c r="E33" i="56"/>
  <c r="F33" i="56" s="1"/>
  <c r="G33" i="56" s="1"/>
  <c r="I33" i="56" s="1"/>
  <c r="E13" i="53"/>
  <c r="F13" i="53" s="1"/>
  <c r="J13" i="53" s="1"/>
  <c r="P13" i="53" s="1"/>
  <c r="J35" i="56"/>
  <c r="P35" i="56" s="1"/>
  <c r="J34" i="55"/>
  <c r="I31" i="57"/>
  <c r="G29" i="55"/>
  <c r="E15" i="56"/>
  <c r="F15" i="56" s="1"/>
  <c r="G15" i="56" s="1"/>
  <c r="I15" i="56" s="1"/>
  <c r="E11" i="55"/>
  <c r="F11" i="55" s="1"/>
  <c r="G11" i="55" s="1"/>
  <c r="I11" i="55" s="1"/>
  <c r="E53" i="59"/>
  <c r="F53" i="59" s="1"/>
  <c r="J53" i="59" s="1"/>
  <c r="P53" i="59" s="1"/>
  <c r="D13" i="59"/>
  <c r="E13" i="59" s="1"/>
  <c r="F13" i="59" s="1"/>
  <c r="G13" i="59" s="1"/>
  <c r="Q13" i="60" s="1"/>
  <c r="S13" i="60" s="1"/>
  <c r="C13" i="60"/>
  <c r="D13" i="60" s="1"/>
  <c r="E34" i="57"/>
  <c r="F34" i="57" s="1"/>
  <c r="J34" i="57" s="1"/>
  <c r="P34" i="57" s="1"/>
  <c r="S34" i="57" s="1"/>
  <c r="E46" i="57"/>
  <c r="F46" i="57" s="1"/>
  <c r="J46" i="57" s="1"/>
  <c r="P46" i="57" s="1"/>
  <c r="E17" i="57"/>
  <c r="F17" i="57" s="1"/>
  <c r="J17" i="57" s="1"/>
  <c r="P17" i="57" s="1"/>
  <c r="E47" i="57"/>
  <c r="F47" i="57" s="1"/>
  <c r="J47" i="57" s="1"/>
  <c r="P47" i="57" s="1"/>
  <c r="E28" i="57"/>
  <c r="F28" i="57" s="1"/>
  <c r="J28" i="57" s="1"/>
  <c r="P28" i="57" s="1"/>
  <c r="D11" i="57"/>
  <c r="C11" i="58"/>
  <c r="D11" i="58" s="1"/>
  <c r="E44" i="57"/>
  <c r="F44" i="57" s="1"/>
  <c r="G44" i="57" s="1"/>
  <c r="I44" i="57" s="1"/>
  <c r="E41" i="55"/>
  <c r="F41" i="55" s="1"/>
  <c r="G41" i="55" s="1"/>
  <c r="I41" i="55" s="1"/>
  <c r="E38" i="57"/>
  <c r="F38" i="57" s="1"/>
  <c r="J38" i="57" s="1"/>
  <c r="P38" i="57" s="1"/>
  <c r="I54" i="54"/>
  <c r="E30" i="56"/>
  <c r="F30" i="56" s="1"/>
  <c r="G30" i="56" s="1"/>
  <c r="I30" i="56" s="1"/>
  <c r="E19" i="56"/>
  <c r="F19" i="56" s="1"/>
  <c r="G19" i="56" s="1"/>
  <c r="I19" i="56" s="1"/>
  <c r="E29" i="56"/>
  <c r="F29" i="56" s="1"/>
  <c r="G29" i="56" s="1"/>
  <c r="I29" i="56" s="1"/>
  <c r="E27" i="56"/>
  <c r="F27" i="56" s="1"/>
  <c r="G27" i="56" s="1"/>
  <c r="I27" i="56" s="1"/>
  <c r="E48" i="56"/>
  <c r="F48" i="56" s="1"/>
  <c r="G48" i="56" s="1"/>
  <c r="I48" i="56" s="1"/>
  <c r="E13" i="56"/>
  <c r="F13" i="56" s="1"/>
  <c r="G13" i="56" s="1"/>
  <c r="I13" i="56" s="1"/>
  <c r="E44" i="56"/>
  <c r="F44" i="56" s="1"/>
  <c r="J44" i="56" s="1"/>
  <c r="P44" i="56" s="1"/>
  <c r="E52" i="56"/>
  <c r="F52" i="56" s="1"/>
  <c r="J52" i="56" s="1"/>
  <c r="P52" i="56" s="1"/>
  <c r="E48" i="55"/>
  <c r="F48" i="55" s="1"/>
  <c r="J48" i="55" s="1"/>
  <c r="P48" i="55" s="1"/>
  <c r="E47" i="55"/>
  <c r="F47" i="55" s="1"/>
  <c r="G47" i="55" s="1"/>
  <c r="I47" i="55" s="1"/>
  <c r="E55" i="55"/>
  <c r="F55" i="55" s="1"/>
  <c r="G55" i="55" s="1"/>
  <c r="I55" i="55" s="1"/>
  <c r="D9" i="55"/>
  <c r="C9" i="56"/>
  <c r="D9" i="56" s="1"/>
  <c r="E30" i="55"/>
  <c r="F30" i="55" s="1"/>
  <c r="G30" i="55" s="1"/>
  <c r="I30" i="55" s="1"/>
  <c r="E46" i="55"/>
  <c r="F46" i="55" s="1"/>
  <c r="J46" i="55" s="1"/>
  <c r="P46" i="55" s="1"/>
  <c r="E49" i="55"/>
  <c r="F49" i="55" s="1"/>
  <c r="G49" i="55" s="1"/>
  <c r="I49" i="55" s="1"/>
  <c r="E16" i="55"/>
  <c r="F16" i="55" s="1"/>
  <c r="G16" i="55" s="1"/>
  <c r="I16" i="55" s="1"/>
  <c r="E51" i="53"/>
  <c r="F51" i="53" s="1"/>
  <c r="J51" i="53" s="1"/>
  <c r="P51" i="53" s="1"/>
  <c r="E18" i="53"/>
  <c r="F18" i="53" s="1"/>
  <c r="J18" i="53" s="1"/>
  <c r="P18" i="53" s="1"/>
  <c r="E20" i="53"/>
  <c r="F20" i="53" s="1"/>
  <c r="J20" i="53" s="1"/>
  <c r="P20" i="53" s="1"/>
  <c r="E45" i="53"/>
  <c r="F45" i="53" s="1"/>
  <c r="J45" i="53" s="1"/>
  <c r="P45" i="53" s="1"/>
  <c r="C7" i="54"/>
  <c r="D7" i="54" s="1"/>
  <c r="E7" i="54" s="1"/>
  <c r="F7" i="54" s="1"/>
  <c r="D7" i="53"/>
  <c r="E7" i="53" s="1"/>
  <c r="F7" i="53" s="1"/>
  <c r="G7" i="53" s="1"/>
  <c r="I7" i="53" s="1"/>
  <c r="N17" i="57"/>
  <c r="S22" i="52"/>
  <c r="P31" i="53"/>
  <c r="P29" i="60"/>
  <c r="S52" i="54"/>
  <c r="P52" i="53"/>
  <c r="P11" i="53"/>
  <c r="N49" i="57"/>
  <c r="E6" i="1"/>
  <c r="F6" i="1" s="1"/>
  <c r="J6" i="1" s="1"/>
  <c r="E9" i="1"/>
  <c r="F9" i="1" s="1"/>
  <c r="J9" i="1" s="1"/>
  <c r="E32" i="1"/>
  <c r="F32" i="1" s="1"/>
  <c r="J32" i="1" s="1"/>
  <c r="E33" i="1"/>
  <c r="F33" i="1" s="1"/>
  <c r="J33" i="1" s="1"/>
  <c r="G11" i="1"/>
  <c r="I11" i="1" s="1"/>
  <c r="J11" i="1"/>
  <c r="E27" i="1"/>
  <c r="F27" i="1" s="1"/>
  <c r="J27" i="1" s="1"/>
  <c r="E56" i="1"/>
  <c r="F56" i="1" s="1"/>
  <c r="J56" i="1" s="1"/>
  <c r="E51" i="1"/>
  <c r="F51" i="1" s="1"/>
  <c r="J51" i="1" s="1"/>
  <c r="G24" i="1"/>
  <c r="I24" i="1" s="1"/>
  <c r="J24" i="1"/>
  <c r="E21" i="1"/>
  <c r="F21" i="1" s="1"/>
  <c r="J21" i="1" s="1"/>
  <c r="E18" i="1"/>
  <c r="F18" i="1" s="1"/>
  <c r="J18" i="1" s="1"/>
  <c r="I41" i="57"/>
  <c r="H13" i="60"/>
  <c r="I13" i="59"/>
  <c r="J13" i="59"/>
  <c r="P13" i="59" s="1"/>
  <c r="E45" i="58"/>
  <c r="F45" i="58" s="1"/>
  <c r="J45" i="58" s="1"/>
  <c r="E50" i="58"/>
  <c r="F50" i="58" s="1"/>
  <c r="G50" i="58" s="1"/>
  <c r="I50" i="58" s="1"/>
  <c r="I16" i="57"/>
  <c r="J53" i="57"/>
  <c r="P53" i="57" s="1"/>
  <c r="S53" i="57" s="1"/>
  <c r="J27" i="57"/>
  <c r="P27" i="57" s="1"/>
  <c r="E23" i="1"/>
  <c r="F23" i="1" s="1"/>
  <c r="J23" i="1" s="1"/>
  <c r="E44" i="1"/>
  <c r="F44" i="1" s="1"/>
  <c r="J44" i="1" s="1"/>
  <c r="E48" i="1"/>
  <c r="F48" i="1" s="1"/>
  <c r="J48" i="1" s="1"/>
  <c r="D5" i="1"/>
  <c r="C5" i="52"/>
  <c r="D5" i="52" s="1"/>
  <c r="E55" i="1"/>
  <c r="F55" i="1" s="1"/>
  <c r="J55" i="1" s="1"/>
  <c r="E41" i="1"/>
  <c r="F41" i="1" s="1"/>
  <c r="J41" i="1" s="1"/>
  <c r="E17" i="1"/>
  <c r="F17" i="1" s="1"/>
  <c r="J17" i="1" s="1"/>
  <c r="E25" i="1"/>
  <c r="F25" i="1" s="1"/>
  <c r="J25" i="1" s="1"/>
  <c r="E50" i="1"/>
  <c r="F50" i="1" s="1"/>
  <c r="J50" i="1" s="1"/>
  <c r="E14" i="1"/>
  <c r="F14" i="1" s="1"/>
  <c r="J14" i="1" s="1"/>
  <c r="E54" i="1"/>
  <c r="F54" i="1" s="1"/>
  <c r="J54" i="1" s="1"/>
  <c r="E12" i="1"/>
  <c r="F12" i="1" s="1"/>
  <c r="J12" i="1" s="1"/>
  <c r="E39" i="1"/>
  <c r="F39" i="1" s="1"/>
  <c r="J39" i="1" s="1"/>
  <c r="E28" i="58"/>
  <c r="F28" i="58" s="1"/>
  <c r="G28" i="58" s="1"/>
  <c r="I28" i="58" s="1"/>
  <c r="E46" i="58"/>
  <c r="F46" i="58" s="1"/>
  <c r="G46" i="58" s="1"/>
  <c r="I46" i="58" s="1"/>
  <c r="G16" i="56"/>
  <c r="I16" i="56" s="1"/>
  <c r="I17" i="53"/>
  <c r="I34" i="53"/>
  <c r="S22" i="53"/>
  <c r="J42" i="55"/>
  <c r="I37" i="57"/>
  <c r="E31" i="1"/>
  <c r="F31" i="1" s="1"/>
  <c r="J31" i="1" s="1"/>
  <c r="E47" i="1"/>
  <c r="F47" i="1" s="1"/>
  <c r="J47" i="1" s="1"/>
  <c r="E7" i="1"/>
  <c r="F7" i="1" s="1"/>
  <c r="J7" i="1" s="1"/>
  <c r="E45" i="1"/>
  <c r="F45" i="1" s="1"/>
  <c r="J45" i="1" s="1"/>
  <c r="E22" i="1"/>
  <c r="F22" i="1" s="1"/>
  <c r="J22" i="1" s="1"/>
  <c r="E26" i="1"/>
  <c r="F26" i="1" s="1"/>
  <c r="J26" i="1" s="1"/>
  <c r="E43" i="1"/>
  <c r="F43" i="1" s="1"/>
  <c r="J43" i="1" s="1"/>
  <c r="E37" i="1"/>
  <c r="F37" i="1" s="1"/>
  <c r="J37" i="1" s="1"/>
  <c r="E28" i="1"/>
  <c r="F28" i="1" s="1"/>
  <c r="J28" i="1" s="1"/>
  <c r="E49" i="1"/>
  <c r="F49" i="1" s="1"/>
  <c r="J49" i="1" s="1"/>
  <c r="E46" i="1"/>
  <c r="F46" i="1" s="1"/>
  <c r="J46" i="1" s="1"/>
  <c r="E15" i="1"/>
  <c r="F15" i="1" s="1"/>
  <c r="J15" i="1" s="1"/>
  <c r="I17" i="55"/>
  <c r="I15" i="57"/>
  <c r="E38" i="58"/>
  <c r="F38" i="58" s="1"/>
  <c r="J38" i="58" s="1"/>
  <c r="E21" i="58"/>
  <c r="F21" i="58" s="1"/>
  <c r="G21" i="58" s="1"/>
  <c r="I21" i="58" s="1"/>
  <c r="I53" i="55"/>
  <c r="I28" i="53"/>
  <c r="I49" i="53"/>
  <c r="J50" i="58"/>
  <c r="P50" i="58" s="1"/>
  <c r="E20" i="1"/>
  <c r="F20" i="1" s="1"/>
  <c r="J20" i="1" s="1"/>
  <c r="E19" i="1"/>
  <c r="F19" i="1" s="1"/>
  <c r="J19" i="1" s="1"/>
  <c r="E42" i="1"/>
  <c r="F42" i="1" s="1"/>
  <c r="J42" i="1" s="1"/>
  <c r="E34" i="1"/>
  <c r="F34" i="1" s="1"/>
  <c r="J34" i="1" s="1"/>
  <c r="E30" i="1"/>
  <c r="F30" i="1" s="1"/>
  <c r="J30" i="1" s="1"/>
  <c r="E8" i="1"/>
  <c r="F8" i="1" s="1"/>
  <c r="J8" i="1" s="1"/>
  <c r="E40" i="1"/>
  <c r="F40" i="1" s="1"/>
  <c r="J40" i="1" s="1"/>
  <c r="E52" i="1"/>
  <c r="F52" i="1" s="1"/>
  <c r="J52" i="1" s="1"/>
  <c r="E35" i="1"/>
  <c r="F35" i="1" s="1"/>
  <c r="J35" i="1" s="1"/>
  <c r="E13" i="1"/>
  <c r="F13" i="1" s="1"/>
  <c r="J13" i="1" s="1"/>
  <c r="E38" i="1"/>
  <c r="F38" i="1" s="1"/>
  <c r="J38" i="1" s="1"/>
  <c r="E10" i="1"/>
  <c r="F10" i="1" s="1"/>
  <c r="J10" i="1" s="1"/>
  <c r="J17" i="55"/>
  <c r="I21" i="57"/>
  <c r="E33" i="58"/>
  <c r="F33" i="58" s="1"/>
  <c r="J33" i="58" s="1"/>
  <c r="P33" i="58" s="1"/>
  <c r="E37" i="58"/>
  <c r="F37" i="58" s="1"/>
  <c r="J37" i="58" s="1"/>
  <c r="J53" i="55"/>
  <c r="I8" i="53"/>
  <c r="I22" i="53"/>
  <c r="N25" i="52"/>
  <c r="O50" i="60"/>
  <c r="C16" i="59"/>
  <c r="D16" i="59" s="1"/>
  <c r="L16" i="59"/>
  <c r="H16" i="59"/>
  <c r="H46" i="59"/>
  <c r="L46" i="59"/>
  <c r="C46" i="59"/>
  <c r="D46" i="59" s="1"/>
  <c r="H17" i="59"/>
  <c r="L17" i="59"/>
  <c r="C17" i="59"/>
  <c r="D17" i="59" s="1"/>
  <c r="C33" i="59"/>
  <c r="D33" i="59" s="1"/>
  <c r="L33" i="59"/>
  <c r="H33" i="59"/>
  <c r="H23" i="59"/>
  <c r="C23" i="59"/>
  <c r="D23" i="59" s="1"/>
  <c r="L23" i="59"/>
  <c r="H35" i="59"/>
  <c r="C35" i="59"/>
  <c r="D35" i="59" s="1"/>
  <c r="L35" i="59"/>
  <c r="L27" i="59"/>
  <c r="C27" i="59"/>
  <c r="D27" i="59" s="1"/>
  <c r="H27" i="59"/>
  <c r="L48" i="59"/>
  <c r="H48" i="59"/>
  <c r="C48" i="59"/>
  <c r="D48" i="59" s="1"/>
  <c r="C38" i="60"/>
  <c r="D38" i="60" s="1"/>
  <c r="L38" i="60"/>
  <c r="H38" i="60"/>
  <c r="L45" i="60"/>
  <c r="C45" i="60"/>
  <c r="D45" i="60" s="1"/>
  <c r="H45" i="60"/>
  <c r="L15" i="60"/>
  <c r="C15" i="60"/>
  <c r="D15" i="60" s="1"/>
  <c r="H15" i="60"/>
  <c r="L49" i="60"/>
  <c r="C49" i="60"/>
  <c r="D49" i="60" s="1"/>
  <c r="H49" i="60"/>
  <c r="H23" i="60"/>
  <c r="L23" i="60"/>
  <c r="C23" i="60"/>
  <c r="D23" i="60" s="1"/>
  <c r="L35" i="60"/>
  <c r="N35" i="61" s="1"/>
  <c r="C35" i="60"/>
  <c r="D35" i="60" s="1"/>
  <c r="H35" i="60"/>
  <c r="H18" i="60"/>
  <c r="L18" i="60"/>
  <c r="C18" i="60"/>
  <c r="D18" i="60" s="1"/>
  <c r="H55" i="60"/>
  <c r="L55" i="60"/>
  <c r="C55" i="60"/>
  <c r="D55" i="60" s="1"/>
  <c r="C49" i="54"/>
  <c r="D49" i="54" s="1"/>
  <c r="L49" i="54"/>
  <c r="H49" i="54"/>
  <c r="C17" i="54"/>
  <c r="D17" i="54" s="1"/>
  <c r="H17" i="54"/>
  <c r="L17" i="54"/>
  <c r="H48" i="54"/>
  <c r="C48" i="54"/>
  <c r="D48" i="54" s="1"/>
  <c r="L48" i="54"/>
  <c r="L32" i="54"/>
  <c r="C32" i="54"/>
  <c r="D32" i="54" s="1"/>
  <c r="H32" i="54"/>
  <c r="H18" i="54"/>
  <c r="C18" i="54"/>
  <c r="D18" i="54" s="1"/>
  <c r="L18" i="54"/>
  <c r="N18" i="55" s="1"/>
  <c r="C12" i="54"/>
  <c r="D12" i="54" s="1"/>
  <c r="L12" i="54"/>
  <c r="N12" i="55" s="1"/>
  <c r="H12" i="54"/>
  <c r="C38" i="54"/>
  <c r="D38" i="54" s="1"/>
  <c r="H38" i="54"/>
  <c r="L38" i="54"/>
  <c r="N38" i="55" s="1"/>
  <c r="L41" i="54"/>
  <c r="C41" i="54"/>
  <c r="D41" i="54" s="1"/>
  <c r="H41" i="54"/>
  <c r="L25" i="54"/>
  <c r="N25" i="55" s="1"/>
  <c r="C25" i="54"/>
  <c r="D25" i="54" s="1"/>
  <c r="H25" i="54"/>
  <c r="N20" i="54"/>
  <c r="J29" i="54"/>
  <c r="P29" i="54" s="1"/>
  <c r="I29" i="54"/>
  <c r="E36" i="54"/>
  <c r="F36" i="54" s="1"/>
  <c r="J36" i="54" s="1"/>
  <c r="P54" i="54"/>
  <c r="N54" i="54"/>
  <c r="E40" i="54"/>
  <c r="F40" i="54" s="1"/>
  <c r="J40" i="54" s="1"/>
  <c r="P40" i="54" s="1"/>
  <c r="N43" i="54"/>
  <c r="S43" i="54" s="1"/>
  <c r="P43" i="53"/>
  <c r="E33" i="53"/>
  <c r="F33" i="53" s="1"/>
  <c r="J33" i="53" s="1"/>
  <c r="P33" i="53" s="1"/>
  <c r="O53" i="61"/>
  <c r="O37" i="61"/>
  <c r="L49" i="61"/>
  <c r="C49" i="61"/>
  <c r="D49" i="61" s="1"/>
  <c r="H49" i="61"/>
  <c r="H28" i="61"/>
  <c r="C28" i="61"/>
  <c r="D28" i="61" s="1"/>
  <c r="L28" i="61"/>
  <c r="C37" i="61"/>
  <c r="D37" i="61" s="1"/>
  <c r="H37" i="61"/>
  <c r="L37" i="61"/>
  <c r="C32" i="61"/>
  <c r="D32" i="61" s="1"/>
  <c r="H32" i="61"/>
  <c r="L32" i="61"/>
  <c r="C53" i="61"/>
  <c r="D53" i="61" s="1"/>
  <c r="H53" i="61"/>
  <c r="L53" i="61"/>
  <c r="H43" i="61"/>
  <c r="L43" i="61"/>
  <c r="C43" i="61"/>
  <c r="D43" i="61" s="1"/>
  <c r="C51" i="61"/>
  <c r="D51" i="61" s="1"/>
  <c r="H51" i="61"/>
  <c r="C39" i="61"/>
  <c r="D39" i="61" s="1"/>
  <c r="H39" i="61"/>
  <c r="L39" i="61"/>
  <c r="H50" i="61"/>
  <c r="L50" i="61"/>
  <c r="C50" i="61"/>
  <c r="D50" i="61" s="1"/>
  <c r="H36" i="61"/>
  <c r="C36" i="61"/>
  <c r="D36" i="61" s="1"/>
  <c r="N33" i="58"/>
  <c r="N48" i="58"/>
  <c r="N45" i="58"/>
  <c r="P45" i="58"/>
  <c r="S45" i="58" s="1"/>
  <c r="N45" i="59"/>
  <c r="N28" i="58"/>
  <c r="N46" i="58"/>
  <c r="N30" i="59"/>
  <c r="S30" i="59" s="1"/>
  <c r="N30" i="58"/>
  <c r="N42" i="58"/>
  <c r="N29" i="58"/>
  <c r="N34" i="59"/>
  <c r="S34" i="59" s="1"/>
  <c r="N34" i="58"/>
  <c r="N35" i="58"/>
  <c r="E49" i="58"/>
  <c r="F49" i="58" s="1"/>
  <c r="J49" i="58" s="1"/>
  <c r="D12" i="58"/>
  <c r="C12" i="59"/>
  <c r="D12" i="59" s="1"/>
  <c r="E52" i="58"/>
  <c r="F52" i="58" s="1"/>
  <c r="J52" i="58" s="1"/>
  <c r="P52" i="58" s="1"/>
  <c r="S52" i="58" s="1"/>
  <c r="E39" i="58"/>
  <c r="F39" i="58" s="1"/>
  <c r="J39" i="58" s="1"/>
  <c r="E55" i="58"/>
  <c r="F55" i="58" s="1"/>
  <c r="J55" i="58" s="1"/>
  <c r="E18" i="58"/>
  <c r="F18" i="58" s="1"/>
  <c r="J18" i="58" s="1"/>
  <c r="E32" i="58"/>
  <c r="F32" i="58" s="1"/>
  <c r="J32" i="58" s="1"/>
  <c r="P32" i="58" s="1"/>
  <c r="E54" i="58"/>
  <c r="F54" i="58" s="1"/>
  <c r="J54" i="58" s="1"/>
  <c r="E30" i="58"/>
  <c r="F30" i="58" s="1"/>
  <c r="J30" i="58" s="1"/>
  <c r="P30" i="58" s="1"/>
  <c r="E36" i="58"/>
  <c r="F36" i="58" s="1"/>
  <c r="J36" i="58" s="1"/>
  <c r="P36" i="58" s="1"/>
  <c r="N51" i="57"/>
  <c r="N51" i="56"/>
  <c r="N38" i="56"/>
  <c r="N38" i="57"/>
  <c r="S38" i="57" s="1"/>
  <c r="N56" i="56"/>
  <c r="N56" i="57"/>
  <c r="P56" i="56"/>
  <c r="N16" i="56"/>
  <c r="P16" i="56"/>
  <c r="N16" i="57"/>
  <c r="N48" i="56"/>
  <c r="N48" i="57"/>
  <c r="N15" i="57"/>
  <c r="S15" i="57" s="1"/>
  <c r="N15" i="56"/>
  <c r="N11" i="57"/>
  <c r="N11" i="56"/>
  <c r="N36" i="57"/>
  <c r="N36" i="56"/>
  <c r="P22" i="56"/>
  <c r="N22" i="57"/>
  <c r="N22" i="56"/>
  <c r="J47" i="56"/>
  <c r="J48" i="56"/>
  <c r="P48" i="56" s="1"/>
  <c r="N54" i="55"/>
  <c r="N30" i="55"/>
  <c r="N41" i="56"/>
  <c r="N41" i="55"/>
  <c r="N36" i="55"/>
  <c r="P36" i="55"/>
  <c r="N33" i="55"/>
  <c r="J14" i="55"/>
  <c r="P14" i="55" s="1"/>
  <c r="L41" i="52"/>
  <c r="C41" i="52"/>
  <c r="D41" i="52" s="1"/>
  <c r="H41" i="52"/>
  <c r="C48" i="52"/>
  <c r="D48" i="52" s="1"/>
  <c r="L48" i="52"/>
  <c r="H48" i="52"/>
  <c r="L38" i="52"/>
  <c r="C38" i="52"/>
  <c r="D38" i="52" s="1"/>
  <c r="H38" i="52"/>
  <c r="H9" i="52"/>
  <c r="L9" i="52"/>
  <c r="C9" i="52"/>
  <c r="D9" i="52" s="1"/>
  <c r="H17" i="52"/>
  <c r="C17" i="52"/>
  <c r="D17" i="52" s="1"/>
  <c r="L17" i="52"/>
  <c r="L45" i="52"/>
  <c r="H45" i="52"/>
  <c r="C45" i="52"/>
  <c r="D45" i="52" s="1"/>
  <c r="C32" i="52"/>
  <c r="D32" i="52" s="1"/>
  <c r="H32" i="52"/>
  <c r="L32" i="52"/>
  <c r="N32" i="53" s="1"/>
  <c r="C49" i="52"/>
  <c r="D49" i="52" s="1"/>
  <c r="H49" i="52"/>
  <c r="C20" i="52"/>
  <c r="D20" i="52" s="1"/>
  <c r="H20" i="52"/>
  <c r="L20" i="52"/>
  <c r="L34" i="52"/>
  <c r="C34" i="52"/>
  <c r="D34" i="52" s="1"/>
  <c r="H34" i="52"/>
  <c r="H39" i="52"/>
  <c r="C39" i="52"/>
  <c r="D39" i="52" s="1"/>
  <c r="L39" i="52"/>
  <c r="C19" i="52"/>
  <c r="D19" i="52" s="1"/>
  <c r="H19" i="52"/>
  <c r="L19" i="52"/>
  <c r="H46" i="52"/>
  <c r="L46" i="52"/>
  <c r="N46" i="53" s="1"/>
  <c r="C46" i="52"/>
  <c r="D46" i="52" s="1"/>
  <c r="J33" i="56"/>
  <c r="P33" i="56" s="1"/>
  <c r="J39" i="56"/>
  <c r="J20" i="55"/>
  <c r="P20" i="55" s="1"/>
  <c r="J30" i="55"/>
  <c r="P30" i="55" s="1"/>
  <c r="J50" i="55"/>
  <c r="P50" i="55" s="1"/>
  <c r="J44" i="55"/>
  <c r="I43" i="53"/>
  <c r="J34" i="56"/>
  <c r="P34" i="56" s="1"/>
  <c r="O53" i="59"/>
  <c r="L24" i="59"/>
  <c r="H24" i="59"/>
  <c r="C24" i="59"/>
  <c r="D24" i="59" s="1"/>
  <c r="L41" i="59"/>
  <c r="H41" i="59"/>
  <c r="C41" i="59"/>
  <c r="D41" i="59" s="1"/>
  <c r="C32" i="59"/>
  <c r="D32" i="59" s="1"/>
  <c r="L32" i="59"/>
  <c r="H32" i="59"/>
  <c r="L56" i="59"/>
  <c r="H56" i="59"/>
  <c r="C56" i="59"/>
  <c r="D56" i="59" s="1"/>
  <c r="C49" i="59"/>
  <c r="D49" i="59" s="1"/>
  <c r="H49" i="59"/>
  <c r="L49" i="59"/>
  <c r="H40" i="59"/>
  <c r="L40" i="59"/>
  <c r="C40" i="59"/>
  <c r="D40" i="59" s="1"/>
  <c r="H51" i="59"/>
  <c r="L51" i="59"/>
  <c r="C51" i="59"/>
  <c r="D51" i="59" s="1"/>
  <c r="C15" i="59"/>
  <c r="D15" i="59" s="1"/>
  <c r="H15" i="59"/>
  <c r="L15" i="59"/>
  <c r="C41" i="53"/>
  <c r="D41" i="53" s="1"/>
  <c r="H41" i="53"/>
  <c r="L41" i="53"/>
  <c r="H19" i="60"/>
  <c r="C19" i="60"/>
  <c r="D19" i="60" s="1"/>
  <c r="L19" i="60"/>
  <c r="L36" i="60"/>
  <c r="N36" i="61" s="1"/>
  <c r="H36" i="60"/>
  <c r="C36" i="60"/>
  <c r="D36" i="60" s="1"/>
  <c r="L16" i="60"/>
  <c r="C16" i="60"/>
  <c r="D16" i="60" s="1"/>
  <c r="H16" i="60"/>
  <c r="C14" i="60"/>
  <c r="L14" i="60"/>
  <c r="H14" i="60"/>
  <c r="H14" i="61" s="1"/>
  <c r="L25" i="60"/>
  <c r="C25" i="60"/>
  <c r="D25" i="60" s="1"/>
  <c r="H25" i="60"/>
  <c r="H17" i="60"/>
  <c r="L17" i="60"/>
  <c r="C17" i="60"/>
  <c r="D17" i="60" s="1"/>
  <c r="C28" i="60"/>
  <c r="D28" i="60" s="1"/>
  <c r="H28" i="60"/>
  <c r="L28" i="60"/>
  <c r="H30" i="60"/>
  <c r="C30" i="60"/>
  <c r="D30" i="60" s="1"/>
  <c r="L30" i="60"/>
  <c r="H20" i="60"/>
  <c r="L20" i="60"/>
  <c r="C20" i="60"/>
  <c r="D20" i="60" s="1"/>
  <c r="C23" i="54"/>
  <c r="D23" i="54" s="1"/>
  <c r="H23" i="54"/>
  <c r="L23" i="54"/>
  <c r="C45" i="54"/>
  <c r="D45" i="54" s="1"/>
  <c r="H45" i="54"/>
  <c r="L45" i="54"/>
  <c r="N45" i="55" s="1"/>
  <c r="L27" i="54"/>
  <c r="N27" i="55" s="1"/>
  <c r="C27" i="54"/>
  <c r="D27" i="54" s="1"/>
  <c r="H27" i="54"/>
  <c r="L28" i="54"/>
  <c r="C28" i="54"/>
  <c r="D28" i="54" s="1"/>
  <c r="H28" i="54"/>
  <c r="L26" i="54"/>
  <c r="N26" i="55" s="1"/>
  <c r="C26" i="54"/>
  <c r="D26" i="54" s="1"/>
  <c r="H26" i="54"/>
  <c r="L10" i="54"/>
  <c r="N10" i="55" s="1"/>
  <c r="C10" i="54"/>
  <c r="D10" i="54" s="1"/>
  <c r="H10" i="54"/>
  <c r="C11" i="54"/>
  <c r="D11" i="54" s="1"/>
  <c r="L11" i="54"/>
  <c r="N11" i="55" s="1"/>
  <c r="H11" i="54"/>
  <c r="H24" i="54"/>
  <c r="C24" i="54"/>
  <c r="D24" i="54" s="1"/>
  <c r="L24" i="54"/>
  <c r="N24" i="55" s="1"/>
  <c r="L35" i="54"/>
  <c r="N35" i="55" s="1"/>
  <c r="H35" i="54"/>
  <c r="C35" i="54"/>
  <c r="D35" i="54" s="1"/>
  <c r="N29" i="54"/>
  <c r="N36" i="54"/>
  <c r="P36" i="54"/>
  <c r="N40" i="54"/>
  <c r="N22" i="54"/>
  <c r="N25" i="53"/>
  <c r="E9" i="53"/>
  <c r="F9" i="53" s="1"/>
  <c r="J9" i="53" s="1"/>
  <c r="P9" i="53" s="1"/>
  <c r="L23" i="61"/>
  <c r="C23" i="61"/>
  <c r="D23" i="61" s="1"/>
  <c r="H23" i="61"/>
  <c r="C15" i="61"/>
  <c r="D15" i="61" s="1"/>
  <c r="L15" i="61"/>
  <c r="H15" i="61"/>
  <c r="H33" i="61"/>
  <c r="C33" i="61"/>
  <c r="D33" i="61" s="1"/>
  <c r="L33" i="61"/>
  <c r="C17" i="61"/>
  <c r="D17" i="61" s="1"/>
  <c r="L17" i="61"/>
  <c r="H17" i="61"/>
  <c r="H46" i="61"/>
  <c r="L46" i="61"/>
  <c r="C46" i="61"/>
  <c r="D46" i="61" s="1"/>
  <c r="L42" i="61"/>
  <c r="H42" i="61"/>
  <c r="C42" i="61"/>
  <c r="D42" i="61" s="1"/>
  <c r="H44" i="61"/>
  <c r="L44" i="61"/>
  <c r="C44" i="61"/>
  <c r="D44" i="61" s="1"/>
  <c r="H54" i="61"/>
  <c r="C54" i="61"/>
  <c r="D54" i="61" s="1"/>
  <c r="L54" i="61"/>
  <c r="H22" i="61"/>
  <c r="C22" i="61"/>
  <c r="D22" i="61" s="1"/>
  <c r="L22" i="61"/>
  <c r="L30" i="61"/>
  <c r="C30" i="61"/>
  <c r="D30" i="61" s="1"/>
  <c r="H30" i="61"/>
  <c r="N14" i="59"/>
  <c r="N14" i="58"/>
  <c r="N41" i="58"/>
  <c r="N13" i="58"/>
  <c r="N13" i="59"/>
  <c r="N19" i="58"/>
  <c r="N37" i="58"/>
  <c r="P37" i="58"/>
  <c r="N15" i="58"/>
  <c r="N21" i="58"/>
  <c r="P38" i="58"/>
  <c r="N38" i="58"/>
  <c r="N32" i="58"/>
  <c r="N17" i="58"/>
  <c r="E13" i="58"/>
  <c r="F13" i="58" s="1"/>
  <c r="J13" i="58" s="1"/>
  <c r="P13" i="58" s="1"/>
  <c r="E25" i="58"/>
  <c r="F25" i="58" s="1"/>
  <c r="J25" i="58" s="1"/>
  <c r="P25" i="58" s="1"/>
  <c r="E23" i="58"/>
  <c r="F23" i="58" s="1"/>
  <c r="J23" i="58" s="1"/>
  <c r="E24" i="58"/>
  <c r="F24" i="58" s="1"/>
  <c r="J24" i="58" s="1"/>
  <c r="E56" i="58"/>
  <c r="F56" i="58" s="1"/>
  <c r="J56" i="58" s="1"/>
  <c r="P56" i="58" s="1"/>
  <c r="E35" i="58"/>
  <c r="F35" i="58" s="1"/>
  <c r="J35" i="58" s="1"/>
  <c r="P35" i="58" s="1"/>
  <c r="E16" i="58"/>
  <c r="F16" i="58" s="1"/>
  <c r="J16" i="58" s="1"/>
  <c r="P16" i="58" s="1"/>
  <c r="S16" i="58" s="1"/>
  <c r="E40" i="58"/>
  <c r="F40" i="58" s="1"/>
  <c r="J40" i="58" s="1"/>
  <c r="E15" i="58"/>
  <c r="F15" i="58" s="1"/>
  <c r="J15" i="58" s="1"/>
  <c r="P15" i="58" s="1"/>
  <c r="N31" i="56"/>
  <c r="N31" i="57"/>
  <c r="S31" i="57" s="1"/>
  <c r="N13" i="56"/>
  <c r="N13" i="57"/>
  <c r="N27" i="56"/>
  <c r="N27" i="57"/>
  <c r="N29" i="57"/>
  <c r="N29" i="56"/>
  <c r="N18" i="56"/>
  <c r="N54" i="57"/>
  <c r="N54" i="56"/>
  <c r="N42" i="56"/>
  <c r="N42" i="57"/>
  <c r="N55" i="57"/>
  <c r="S55" i="57" s="1"/>
  <c r="N55" i="56"/>
  <c r="N19" i="56"/>
  <c r="N19" i="57"/>
  <c r="S19" i="57" s="1"/>
  <c r="J25" i="56"/>
  <c r="P40" i="55"/>
  <c r="N40" i="55"/>
  <c r="N17" i="55"/>
  <c r="P17" i="55"/>
  <c r="N17" i="56"/>
  <c r="N50" i="55"/>
  <c r="N29" i="55"/>
  <c r="P29" i="55"/>
  <c r="N51" i="55"/>
  <c r="N24" i="56"/>
  <c r="N20" i="55"/>
  <c r="N34" i="56"/>
  <c r="P34" i="55"/>
  <c r="J28" i="55"/>
  <c r="P28" i="55" s="1"/>
  <c r="J54" i="55"/>
  <c r="P54" i="55" s="1"/>
  <c r="J37" i="55"/>
  <c r="P37" i="55" s="1"/>
  <c r="I37" i="55"/>
  <c r="N10" i="53"/>
  <c r="N10" i="52"/>
  <c r="C43" i="52"/>
  <c r="D43" i="52" s="1"/>
  <c r="H43" i="52"/>
  <c r="L43" i="52"/>
  <c r="C30" i="52"/>
  <c r="D30" i="52" s="1"/>
  <c r="H30" i="52"/>
  <c r="L30" i="52"/>
  <c r="L18" i="52"/>
  <c r="H18" i="52"/>
  <c r="C18" i="52"/>
  <c r="D18" i="52" s="1"/>
  <c r="H33" i="52"/>
  <c r="C33" i="52"/>
  <c r="D33" i="52" s="1"/>
  <c r="L33" i="52"/>
  <c r="L56" i="52"/>
  <c r="N56" i="53" s="1"/>
  <c r="H56" i="52"/>
  <c r="C56" i="52"/>
  <c r="D56" i="52" s="1"/>
  <c r="C28" i="52"/>
  <c r="D28" i="52" s="1"/>
  <c r="L28" i="52"/>
  <c r="H28" i="52"/>
  <c r="L52" i="52"/>
  <c r="C52" i="52"/>
  <c r="D52" i="52" s="1"/>
  <c r="H52" i="52"/>
  <c r="H55" i="52"/>
  <c r="C55" i="52"/>
  <c r="D55" i="52" s="1"/>
  <c r="C13" i="52"/>
  <c r="D13" i="52" s="1"/>
  <c r="H13" i="52"/>
  <c r="L13" i="52"/>
  <c r="H15" i="52"/>
  <c r="L15" i="52"/>
  <c r="C15" i="52"/>
  <c r="D15" i="52" s="1"/>
  <c r="C42" i="52"/>
  <c r="D42" i="52" s="1"/>
  <c r="L42" i="52"/>
  <c r="H42" i="52"/>
  <c r="C6" i="52"/>
  <c r="L6" i="52"/>
  <c r="H6" i="52"/>
  <c r="H6" i="53" s="1"/>
  <c r="H40" i="52"/>
  <c r="C40" i="52"/>
  <c r="D40" i="52" s="1"/>
  <c r="C31" i="52"/>
  <c r="D31" i="52" s="1"/>
  <c r="L31" i="52"/>
  <c r="H31" i="52"/>
  <c r="H36" i="52"/>
  <c r="C36" i="52"/>
  <c r="D36" i="52" s="1"/>
  <c r="L36" i="52"/>
  <c r="N18" i="57"/>
  <c r="J46" i="58"/>
  <c r="P46" i="58" s="1"/>
  <c r="J15" i="55"/>
  <c r="P15" i="55" s="1"/>
  <c r="J18" i="55"/>
  <c r="P18" i="55" s="1"/>
  <c r="J17" i="56"/>
  <c r="P17" i="56" s="1"/>
  <c r="J10" i="55"/>
  <c r="I45" i="56"/>
  <c r="I23" i="55"/>
  <c r="I39" i="55"/>
  <c r="I29" i="55"/>
  <c r="I43" i="55"/>
  <c r="I34" i="55"/>
  <c r="O56" i="60"/>
  <c r="O56" i="59"/>
  <c r="C39" i="59"/>
  <c r="D39" i="59" s="1"/>
  <c r="H39" i="59"/>
  <c r="L39" i="59"/>
  <c r="C18" i="59"/>
  <c r="D18" i="59" s="1"/>
  <c r="H18" i="59"/>
  <c r="L18" i="59"/>
  <c r="C26" i="59"/>
  <c r="D26" i="59" s="1"/>
  <c r="L26" i="59"/>
  <c r="H26" i="59"/>
  <c r="L47" i="59"/>
  <c r="H47" i="59"/>
  <c r="C47" i="59"/>
  <c r="D47" i="59" s="1"/>
  <c r="H28" i="59"/>
  <c r="C28" i="59"/>
  <c r="D28" i="59" s="1"/>
  <c r="L28" i="59"/>
  <c r="H52" i="59"/>
  <c r="L52" i="59"/>
  <c r="C52" i="59"/>
  <c r="D52" i="59" s="1"/>
  <c r="L29" i="59"/>
  <c r="C29" i="59"/>
  <c r="D29" i="59" s="1"/>
  <c r="H29" i="59"/>
  <c r="C42" i="59"/>
  <c r="D42" i="59" s="1"/>
  <c r="L42" i="59"/>
  <c r="H42" i="59"/>
  <c r="L24" i="53"/>
  <c r="C24" i="53"/>
  <c r="D24" i="53" s="1"/>
  <c r="H24" i="53"/>
  <c r="L42" i="60"/>
  <c r="C42" i="60"/>
  <c r="D42" i="60" s="1"/>
  <c r="H42" i="60"/>
  <c r="L21" i="60"/>
  <c r="H21" i="60"/>
  <c r="C21" i="60"/>
  <c r="D21" i="60" s="1"/>
  <c r="H48" i="60"/>
  <c r="L48" i="60"/>
  <c r="C48" i="60"/>
  <c r="D48" i="60" s="1"/>
  <c r="H53" i="60"/>
  <c r="L53" i="60"/>
  <c r="C53" i="60"/>
  <c r="D53" i="60" s="1"/>
  <c r="L50" i="60"/>
  <c r="H50" i="60"/>
  <c r="C50" i="60"/>
  <c r="D50" i="60" s="1"/>
  <c r="L31" i="60"/>
  <c r="H31" i="60"/>
  <c r="C31" i="60"/>
  <c r="D31" i="60" s="1"/>
  <c r="L26" i="60"/>
  <c r="C26" i="60"/>
  <c r="D26" i="60" s="1"/>
  <c r="H26" i="60"/>
  <c r="L51" i="60"/>
  <c r="C51" i="60"/>
  <c r="D51" i="60" s="1"/>
  <c r="H51" i="60"/>
  <c r="C55" i="54"/>
  <c r="D55" i="54" s="1"/>
  <c r="H55" i="54"/>
  <c r="L55" i="54"/>
  <c r="L37" i="54"/>
  <c r="H37" i="54"/>
  <c r="C37" i="54"/>
  <c r="D37" i="54" s="1"/>
  <c r="L31" i="54"/>
  <c r="N31" i="55" s="1"/>
  <c r="H31" i="54"/>
  <c r="C31" i="54"/>
  <c r="D31" i="54" s="1"/>
  <c r="L42" i="54"/>
  <c r="N42" i="55" s="1"/>
  <c r="H42" i="54"/>
  <c r="C42" i="54"/>
  <c r="D42" i="54" s="1"/>
  <c r="H14" i="54"/>
  <c r="L14" i="54"/>
  <c r="N14" i="55" s="1"/>
  <c r="C14" i="54"/>
  <c r="D14" i="54" s="1"/>
  <c r="H8" i="54"/>
  <c r="H8" i="55" s="1"/>
  <c r="L8" i="54"/>
  <c r="C8" i="54"/>
  <c r="C46" i="54"/>
  <c r="D46" i="54" s="1"/>
  <c r="H46" i="54"/>
  <c r="L46" i="54"/>
  <c r="N46" i="55" s="1"/>
  <c r="C47" i="54"/>
  <c r="D47" i="54" s="1"/>
  <c r="L47" i="54"/>
  <c r="H47" i="54"/>
  <c r="L19" i="54"/>
  <c r="N19" i="55" s="1"/>
  <c r="H19" i="54"/>
  <c r="C19" i="54"/>
  <c r="D19" i="54" s="1"/>
  <c r="C56" i="54"/>
  <c r="D56" i="54" s="1"/>
  <c r="H56" i="54"/>
  <c r="L56" i="54"/>
  <c r="N56" i="55" s="1"/>
  <c r="E29" i="1"/>
  <c r="F29" i="1" s="1"/>
  <c r="J29" i="1" s="1"/>
  <c r="E51" i="54"/>
  <c r="F51" i="54" s="1"/>
  <c r="J51" i="54" s="1"/>
  <c r="P51" i="54" s="1"/>
  <c r="N33" i="54"/>
  <c r="E22" i="54"/>
  <c r="F22" i="54" s="1"/>
  <c r="J22" i="54" s="1"/>
  <c r="P22" i="54" s="1"/>
  <c r="E50" i="54"/>
  <c r="F50" i="54" s="1"/>
  <c r="J50" i="54" s="1"/>
  <c r="N30" i="54"/>
  <c r="E33" i="54"/>
  <c r="F33" i="54" s="1"/>
  <c r="J33" i="54" s="1"/>
  <c r="P33" i="54" s="1"/>
  <c r="E42" i="53"/>
  <c r="F42" i="53" s="1"/>
  <c r="J42" i="53" s="1"/>
  <c r="P42" i="53" s="1"/>
  <c r="O55" i="61"/>
  <c r="O43" i="61"/>
  <c r="O30" i="61"/>
  <c r="H16" i="61"/>
  <c r="L16" i="61"/>
  <c r="C16" i="61"/>
  <c r="D16" i="61" s="1"/>
  <c r="C19" i="61"/>
  <c r="D19" i="61" s="1"/>
  <c r="L19" i="61"/>
  <c r="H19" i="61"/>
  <c r="C35" i="61"/>
  <c r="D35" i="61" s="1"/>
  <c r="H35" i="61"/>
  <c r="L38" i="61"/>
  <c r="C38" i="61"/>
  <c r="D38" i="61" s="1"/>
  <c r="H38" i="61"/>
  <c r="H27" i="61"/>
  <c r="C27" i="61"/>
  <c r="D27" i="61" s="1"/>
  <c r="L27" i="61"/>
  <c r="L20" i="61"/>
  <c r="C20" i="61"/>
  <c r="D20" i="61" s="1"/>
  <c r="H20" i="61"/>
  <c r="L34" i="61"/>
  <c r="C34" i="61"/>
  <c r="D34" i="61" s="1"/>
  <c r="H34" i="61"/>
  <c r="H26" i="61"/>
  <c r="L26" i="61"/>
  <c r="C26" i="61"/>
  <c r="D26" i="61" s="1"/>
  <c r="C24" i="61"/>
  <c r="D24" i="61" s="1"/>
  <c r="H24" i="61"/>
  <c r="L24" i="61"/>
  <c r="C45" i="61"/>
  <c r="D45" i="61" s="1"/>
  <c r="H45" i="61"/>
  <c r="L45" i="61"/>
  <c r="N36" i="58"/>
  <c r="P24" i="58"/>
  <c r="N24" i="58"/>
  <c r="N25" i="58"/>
  <c r="N25" i="59"/>
  <c r="N26" i="58"/>
  <c r="N43" i="59"/>
  <c r="S43" i="59" s="1"/>
  <c r="N43" i="58"/>
  <c r="N27" i="58"/>
  <c r="N53" i="59"/>
  <c r="N53" i="58"/>
  <c r="N22" i="58"/>
  <c r="P55" i="58"/>
  <c r="N55" i="58"/>
  <c r="N56" i="58"/>
  <c r="E47" i="58"/>
  <c r="F47" i="58" s="1"/>
  <c r="J47" i="58" s="1"/>
  <c r="E44" i="58"/>
  <c r="F44" i="58" s="1"/>
  <c r="J44" i="58" s="1"/>
  <c r="P44" i="58" s="1"/>
  <c r="S44" i="58" s="1"/>
  <c r="E22" i="58"/>
  <c r="F22" i="58" s="1"/>
  <c r="J22" i="58" s="1"/>
  <c r="P22" i="58" s="1"/>
  <c r="E43" i="58"/>
  <c r="F43" i="58" s="1"/>
  <c r="J43" i="58" s="1"/>
  <c r="P43" i="58" s="1"/>
  <c r="E53" i="58"/>
  <c r="F53" i="58" s="1"/>
  <c r="J53" i="58" s="1"/>
  <c r="P53" i="58" s="1"/>
  <c r="E51" i="58"/>
  <c r="F51" i="58" s="1"/>
  <c r="J51" i="58" s="1"/>
  <c r="P51" i="58" s="1"/>
  <c r="E42" i="58"/>
  <c r="F42" i="58" s="1"/>
  <c r="J42" i="58" s="1"/>
  <c r="P42" i="58" s="1"/>
  <c r="E26" i="58"/>
  <c r="F26" i="58" s="1"/>
  <c r="J26" i="58" s="1"/>
  <c r="P26" i="58" s="1"/>
  <c r="E34" i="58"/>
  <c r="F34" i="58" s="1"/>
  <c r="J34" i="58" s="1"/>
  <c r="P34" i="58" s="1"/>
  <c r="L10" i="57"/>
  <c r="N10" i="57" s="1"/>
  <c r="N10" i="56"/>
  <c r="N20" i="56"/>
  <c r="N20" i="57"/>
  <c r="N21" i="57"/>
  <c r="N21" i="56"/>
  <c r="N35" i="56"/>
  <c r="N35" i="57"/>
  <c r="S35" i="57" s="1"/>
  <c r="N45" i="56"/>
  <c r="P45" i="56"/>
  <c r="N25" i="57"/>
  <c r="N25" i="56"/>
  <c r="P25" i="56"/>
  <c r="P39" i="56"/>
  <c r="N39" i="56"/>
  <c r="N40" i="56"/>
  <c r="P40" i="56"/>
  <c r="N40" i="57"/>
  <c r="S40" i="57" s="1"/>
  <c r="N50" i="57"/>
  <c r="N50" i="56"/>
  <c r="J26" i="56"/>
  <c r="I37" i="56"/>
  <c r="J37" i="56"/>
  <c r="P37" i="56" s="1"/>
  <c r="P44" i="55"/>
  <c r="N44" i="56"/>
  <c r="L9" i="56"/>
  <c r="N9" i="56" s="1"/>
  <c r="N53" i="56"/>
  <c r="P53" i="55"/>
  <c r="N23" i="55"/>
  <c r="P23" i="55"/>
  <c r="P10" i="55"/>
  <c r="N14" i="56"/>
  <c r="N43" i="55"/>
  <c r="P43" i="55"/>
  <c r="N32" i="55"/>
  <c r="N32" i="56"/>
  <c r="J38" i="55"/>
  <c r="P38" i="55" s="1"/>
  <c r="I38" i="55"/>
  <c r="J24" i="55"/>
  <c r="P24" i="55" s="1"/>
  <c r="L55" i="52"/>
  <c r="H11" i="52"/>
  <c r="C11" i="52"/>
  <c r="D11" i="52" s="1"/>
  <c r="L11" i="52"/>
  <c r="H10" i="52"/>
  <c r="C10" i="52"/>
  <c r="D10" i="52" s="1"/>
  <c r="L35" i="52"/>
  <c r="H35" i="52"/>
  <c r="C35" i="52"/>
  <c r="D35" i="52" s="1"/>
  <c r="L24" i="52"/>
  <c r="C24" i="52"/>
  <c r="D24" i="52" s="1"/>
  <c r="H24" i="52"/>
  <c r="L21" i="52"/>
  <c r="C21" i="52"/>
  <c r="D21" i="52" s="1"/>
  <c r="H21" i="52"/>
  <c r="H29" i="52"/>
  <c r="L29" i="52"/>
  <c r="C29" i="52"/>
  <c r="D29" i="52" s="1"/>
  <c r="C7" i="52"/>
  <c r="D7" i="52" s="1"/>
  <c r="H7" i="52"/>
  <c r="L7" i="52"/>
  <c r="C26" i="52"/>
  <c r="D26" i="52" s="1"/>
  <c r="L26" i="52"/>
  <c r="H26" i="52"/>
  <c r="L54" i="52"/>
  <c r="C54" i="52"/>
  <c r="D54" i="52" s="1"/>
  <c r="H54" i="52"/>
  <c r="H47" i="52"/>
  <c r="L47" i="52"/>
  <c r="C47" i="52"/>
  <c r="D47" i="52" s="1"/>
  <c r="C50" i="52"/>
  <c r="D50" i="52" s="1"/>
  <c r="L50" i="52"/>
  <c r="H50" i="52"/>
  <c r="N45" i="57"/>
  <c r="S45" i="57" s="1"/>
  <c r="J53" i="56"/>
  <c r="P53" i="56" s="1"/>
  <c r="J11" i="55"/>
  <c r="P11" i="55" s="1"/>
  <c r="J27" i="56"/>
  <c r="P27" i="56" s="1"/>
  <c r="J35" i="55"/>
  <c r="P35" i="55" s="1"/>
  <c r="J33" i="55"/>
  <c r="P33" i="55" s="1"/>
  <c r="J11" i="56"/>
  <c r="P11" i="56" s="1"/>
  <c r="J45" i="55"/>
  <c r="P45" i="55" s="1"/>
  <c r="I23" i="56"/>
  <c r="I43" i="56"/>
  <c r="I43" i="54"/>
  <c r="S13" i="57"/>
  <c r="C19" i="59"/>
  <c r="D19" i="59" s="1"/>
  <c r="L19" i="59"/>
  <c r="H19" i="59"/>
  <c r="C55" i="59"/>
  <c r="D55" i="59" s="1"/>
  <c r="L55" i="59"/>
  <c r="H55" i="59"/>
  <c r="H44" i="59"/>
  <c r="L44" i="59"/>
  <c r="C44" i="59"/>
  <c r="D44" i="59" s="1"/>
  <c r="C22" i="59"/>
  <c r="D22" i="59" s="1"/>
  <c r="L22" i="59"/>
  <c r="H22" i="59"/>
  <c r="H38" i="59"/>
  <c r="C38" i="59"/>
  <c r="D38" i="59" s="1"/>
  <c r="L38" i="59"/>
  <c r="H21" i="59"/>
  <c r="L21" i="59"/>
  <c r="C21" i="59"/>
  <c r="D21" i="59" s="1"/>
  <c r="L37" i="59"/>
  <c r="C37" i="59"/>
  <c r="D37" i="59" s="1"/>
  <c r="H37" i="59"/>
  <c r="L36" i="59"/>
  <c r="H36" i="59"/>
  <c r="C36" i="59"/>
  <c r="D36" i="59" s="1"/>
  <c r="H14" i="53"/>
  <c r="C14" i="53"/>
  <c r="D14" i="53" s="1"/>
  <c r="L14" i="53"/>
  <c r="L52" i="60"/>
  <c r="H52" i="60"/>
  <c r="C52" i="60"/>
  <c r="D52" i="60" s="1"/>
  <c r="H41" i="60"/>
  <c r="C41" i="60"/>
  <c r="D41" i="60" s="1"/>
  <c r="L41" i="60"/>
  <c r="C44" i="60"/>
  <c r="D44" i="60" s="1"/>
  <c r="L44" i="60"/>
  <c r="H44" i="60"/>
  <c r="H54" i="60"/>
  <c r="L54" i="60"/>
  <c r="C54" i="60"/>
  <c r="D54" i="60" s="1"/>
  <c r="L39" i="60"/>
  <c r="C39" i="60"/>
  <c r="D39" i="60" s="1"/>
  <c r="H39" i="60"/>
  <c r="C22" i="60"/>
  <c r="D22" i="60" s="1"/>
  <c r="H22" i="60"/>
  <c r="L22" i="60"/>
  <c r="C40" i="60"/>
  <c r="D40" i="60" s="1"/>
  <c r="L40" i="60"/>
  <c r="H40" i="60"/>
  <c r="C32" i="60"/>
  <c r="D32" i="60" s="1"/>
  <c r="L32" i="60"/>
  <c r="H32" i="60"/>
  <c r="C21" i="54"/>
  <c r="D21" i="54" s="1"/>
  <c r="L21" i="54"/>
  <c r="H21" i="54"/>
  <c r="L53" i="54"/>
  <c r="N53" i="55" s="1"/>
  <c r="H53" i="54"/>
  <c r="C53" i="54"/>
  <c r="D53" i="54" s="1"/>
  <c r="L44" i="54"/>
  <c r="N44" i="55" s="1"/>
  <c r="H44" i="54"/>
  <c r="C44" i="54"/>
  <c r="D44" i="54" s="1"/>
  <c r="C9" i="54"/>
  <c r="D9" i="54" s="1"/>
  <c r="H9" i="54"/>
  <c r="L9" i="54"/>
  <c r="N9" i="55" s="1"/>
  <c r="H15" i="54"/>
  <c r="C15" i="54"/>
  <c r="D15" i="54" s="1"/>
  <c r="L15" i="54"/>
  <c r="L16" i="54"/>
  <c r="C16" i="54"/>
  <c r="D16" i="54" s="1"/>
  <c r="H16" i="54"/>
  <c r="C39" i="54"/>
  <c r="D39" i="54" s="1"/>
  <c r="L39" i="54"/>
  <c r="H39" i="54"/>
  <c r="L13" i="54"/>
  <c r="H13" i="54"/>
  <c r="C13" i="54"/>
  <c r="D13" i="54" s="1"/>
  <c r="L34" i="54"/>
  <c r="C34" i="54"/>
  <c r="D34" i="54" s="1"/>
  <c r="H34" i="54"/>
  <c r="E30" i="54"/>
  <c r="F30" i="54" s="1"/>
  <c r="J30" i="54" s="1"/>
  <c r="P30" i="54" s="1"/>
  <c r="N51" i="54"/>
  <c r="E20" i="54"/>
  <c r="F20" i="54" s="1"/>
  <c r="J20" i="54" s="1"/>
  <c r="P20" i="54" s="1"/>
  <c r="P50" i="54"/>
  <c r="N50" i="54"/>
  <c r="E46" i="53"/>
  <c r="F46" i="53" s="1"/>
  <c r="J46" i="53" s="1"/>
  <c r="P46" i="53" s="1"/>
  <c r="E25" i="53"/>
  <c r="F25" i="53" s="1"/>
  <c r="J25" i="53" s="1"/>
  <c r="P25" i="53" s="1"/>
  <c r="E56" i="53"/>
  <c r="F56" i="53" s="1"/>
  <c r="J56" i="53" s="1"/>
  <c r="P56" i="53" s="1"/>
  <c r="E44" i="53"/>
  <c r="F44" i="53" s="1"/>
  <c r="J44" i="53" s="1"/>
  <c r="P44" i="53" s="1"/>
  <c r="E32" i="53"/>
  <c r="F32" i="53" s="1"/>
  <c r="J32" i="53" s="1"/>
  <c r="P32" i="53" s="1"/>
  <c r="O27" i="61"/>
  <c r="O52" i="61"/>
  <c r="L40" i="61"/>
  <c r="H40" i="61"/>
  <c r="C40" i="61"/>
  <c r="D40" i="61" s="1"/>
  <c r="C48" i="61"/>
  <c r="D48" i="61" s="1"/>
  <c r="H48" i="61"/>
  <c r="L48" i="61"/>
  <c r="L21" i="61"/>
  <c r="H21" i="61"/>
  <c r="C21" i="61"/>
  <c r="D21" i="61" s="1"/>
  <c r="L31" i="61"/>
  <c r="C31" i="61"/>
  <c r="D31" i="61" s="1"/>
  <c r="H31" i="61"/>
  <c r="H52" i="61"/>
  <c r="C52" i="61"/>
  <c r="D52" i="61" s="1"/>
  <c r="L52" i="61"/>
  <c r="L25" i="61"/>
  <c r="C25" i="61"/>
  <c r="D25" i="61" s="1"/>
  <c r="H25" i="61"/>
  <c r="L41" i="61"/>
  <c r="C41" i="61"/>
  <c r="D41" i="61" s="1"/>
  <c r="H41" i="61"/>
  <c r="L18" i="61"/>
  <c r="C18" i="61"/>
  <c r="D18" i="61" s="1"/>
  <c r="H18" i="61"/>
  <c r="L55" i="61"/>
  <c r="H55" i="61"/>
  <c r="C55" i="61"/>
  <c r="D55" i="61" s="1"/>
  <c r="L56" i="61"/>
  <c r="C56" i="61"/>
  <c r="D56" i="61" s="1"/>
  <c r="H56" i="61"/>
  <c r="N31" i="58"/>
  <c r="N31" i="59"/>
  <c r="N49" i="58"/>
  <c r="P49" i="58"/>
  <c r="N39" i="58"/>
  <c r="P39" i="58"/>
  <c r="N51" i="58"/>
  <c r="P23" i="58"/>
  <c r="N23" i="58"/>
  <c r="P18" i="58"/>
  <c r="N18" i="58"/>
  <c r="P47" i="58"/>
  <c r="N47" i="58"/>
  <c r="P40" i="58"/>
  <c r="N40" i="58"/>
  <c r="N20" i="59"/>
  <c r="N20" i="58"/>
  <c r="N50" i="58"/>
  <c r="N50" i="59"/>
  <c r="S50" i="59" s="1"/>
  <c r="N54" i="58"/>
  <c r="P54" i="58"/>
  <c r="N54" i="59"/>
  <c r="E29" i="58"/>
  <c r="F29" i="58" s="1"/>
  <c r="J29" i="58" s="1"/>
  <c r="P29" i="58" s="1"/>
  <c r="S29" i="58" s="1"/>
  <c r="E48" i="58"/>
  <c r="F48" i="58" s="1"/>
  <c r="J48" i="58" s="1"/>
  <c r="P48" i="58" s="1"/>
  <c r="E31" i="58"/>
  <c r="F31" i="58" s="1"/>
  <c r="J31" i="58" s="1"/>
  <c r="P31" i="58" s="1"/>
  <c r="E41" i="58"/>
  <c r="F41" i="58" s="1"/>
  <c r="J41" i="58" s="1"/>
  <c r="P41" i="58" s="1"/>
  <c r="E14" i="58"/>
  <c r="F14" i="58" s="1"/>
  <c r="J14" i="58" s="1"/>
  <c r="P14" i="58" s="1"/>
  <c r="E19" i="58"/>
  <c r="F19" i="58" s="1"/>
  <c r="J19" i="58" s="1"/>
  <c r="P19" i="58" s="1"/>
  <c r="E27" i="58"/>
  <c r="F27" i="58" s="1"/>
  <c r="J27" i="58" s="1"/>
  <c r="P27" i="58" s="1"/>
  <c r="E17" i="58"/>
  <c r="F17" i="58" s="1"/>
  <c r="J17" i="58" s="1"/>
  <c r="P17" i="58" s="1"/>
  <c r="E20" i="58"/>
  <c r="F20" i="58" s="1"/>
  <c r="J20" i="58" s="1"/>
  <c r="P20" i="58" s="1"/>
  <c r="N47" i="57"/>
  <c r="N47" i="56"/>
  <c r="P47" i="56"/>
  <c r="N37" i="56"/>
  <c r="N37" i="57"/>
  <c r="S37" i="57" s="1"/>
  <c r="N26" i="57"/>
  <c r="N26" i="56"/>
  <c r="P26" i="56"/>
  <c r="N28" i="56"/>
  <c r="N28" i="57"/>
  <c r="N30" i="56"/>
  <c r="N30" i="57"/>
  <c r="S30" i="57" s="1"/>
  <c r="N46" i="56"/>
  <c r="N46" i="57"/>
  <c r="N43" i="56"/>
  <c r="P43" i="56"/>
  <c r="N43" i="57"/>
  <c r="S43" i="57" s="1"/>
  <c r="N33" i="57"/>
  <c r="S33" i="57" s="1"/>
  <c r="N33" i="56"/>
  <c r="P23" i="56"/>
  <c r="N23" i="56"/>
  <c r="N23" i="57"/>
  <c r="J31" i="56"/>
  <c r="P31" i="56" s="1"/>
  <c r="I31" i="56"/>
  <c r="J15" i="56"/>
  <c r="P15" i="56" s="1"/>
  <c r="P31" i="55"/>
  <c r="N52" i="55"/>
  <c r="P52" i="55"/>
  <c r="N52" i="56"/>
  <c r="S52" i="56" s="1"/>
  <c r="N49" i="56"/>
  <c r="N49" i="55"/>
  <c r="N12" i="56"/>
  <c r="N22" i="55"/>
  <c r="P42" i="55"/>
  <c r="N13" i="55"/>
  <c r="P13" i="55"/>
  <c r="J25" i="55"/>
  <c r="P25" i="55" s="1"/>
  <c r="H9" i="56"/>
  <c r="N49" i="53"/>
  <c r="S49" i="53" s="1"/>
  <c r="N49" i="52"/>
  <c r="N40" i="52"/>
  <c r="N40" i="53"/>
  <c r="H53" i="52"/>
  <c r="L53" i="52"/>
  <c r="C53" i="52"/>
  <c r="D53" i="52" s="1"/>
  <c r="H27" i="52"/>
  <c r="L27" i="52"/>
  <c r="C27" i="52"/>
  <c r="D27" i="52" s="1"/>
  <c r="C44" i="52"/>
  <c r="D44" i="52" s="1"/>
  <c r="H44" i="52"/>
  <c r="L44" i="52"/>
  <c r="C37" i="52"/>
  <c r="D37" i="52" s="1"/>
  <c r="L37" i="52"/>
  <c r="H37" i="52"/>
  <c r="H14" i="52"/>
  <c r="L14" i="52"/>
  <c r="C14" i="52"/>
  <c r="D14" i="52" s="1"/>
  <c r="H51" i="52"/>
  <c r="L51" i="52"/>
  <c r="C51" i="52"/>
  <c r="D51" i="52" s="1"/>
  <c r="C12" i="52"/>
  <c r="D12" i="52" s="1"/>
  <c r="L12" i="52"/>
  <c r="H12" i="52"/>
  <c r="H25" i="52"/>
  <c r="C25" i="52"/>
  <c r="D25" i="52" s="1"/>
  <c r="C23" i="52"/>
  <c r="D23" i="52" s="1"/>
  <c r="L23" i="52"/>
  <c r="H23" i="52"/>
  <c r="C16" i="52"/>
  <c r="D16" i="52" s="1"/>
  <c r="L16" i="52"/>
  <c r="H16" i="52"/>
  <c r="J18" i="56"/>
  <c r="P18" i="56" s="1"/>
  <c r="J42" i="56"/>
  <c r="P42" i="56" s="1"/>
  <c r="J55" i="55"/>
  <c r="P55" i="55" s="1"/>
  <c r="J30" i="56"/>
  <c r="P30" i="56" s="1"/>
  <c r="J46" i="56"/>
  <c r="P46" i="56" s="1"/>
  <c r="I40" i="56"/>
  <c r="I32" i="56"/>
  <c r="I13" i="55"/>
  <c r="J32" i="55"/>
  <c r="P32" i="55" s="1"/>
  <c r="G51" i="53" l="1"/>
  <c r="I51" i="53" s="1"/>
  <c r="G20" i="59"/>
  <c r="I20" i="59" s="1"/>
  <c r="S38" i="58"/>
  <c r="S18" i="56"/>
  <c r="S20" i="59"/>
  <c r="S21" i="57"/>
  <c r="S31" i="59"/>
  <c r="S50" i="57"/>
  <c r="S22" i="57"/>
  <c r="S36" i="57"/>
  <c r="S42" i="58"/>
  <c r="G33" i="58"/>
  <c r="I33" i="58" s="1"/>
  <c r="G40" i="1"/>
  <c r="I40" i="1" s="1"/>
  <c r="G52" i="56"/>
  <c r="I52" i="56" s="1"/>
  <c r="S13" i="55"/>
  <c r="S12" i="57"/>
  <c r="S46" i="57"/>
  <c r="S54" i="59"/>
  <c r="S51" i="57"/>
  <c r="S49" i="57"/>
  <c r="S8" i="53"/>
  <c r="S25" i="53"/>
  <c r="S27" i="57"/>
  <c r="S27" i="56"/>
  <c r="S13" i="58"/>
  <c r="S56" i="57"/>
  <c r="J21" i="58"/>
  <c r="P21" i="58" s="1"/>
  <c r="J21" i="56"/>
  <c r="P21" i="56" s="1"/>
  <c r="G48" i="55"/>
  <c r="I48" i="55" s="1"/>
  <c r="G20" i="56"/>
  <c r="I20" i="56" s="1"/>
  <c r="G35" i="57"/>
  <c r="I35" i="57" s="1"/>
  <c r="J50" i="56"/>
  <c r="P50" i="56" s="1"/>
  <c r="J12" i="56"/>
  <c r="P12" i="56" s="1"/>
  <c r="S12" i="56" s="1"/>
  <c r="G45" i="53"/>
  <c r="I45" i="53" s="1"/>
  <c r="G34" i="57"/>
  <c r="I34" i="57" s="1"/>
  <c r="J56" i="55"/>
  <c r="P56" i="55" s="1"/>
  <c r="S25" i="59"/>
  <c r="J19" i="56"/>
  <c r="P19" i="56" s="1"/>
  <c r="S19" i="56" s="1"/>
  <c r="J13" i="56"/>
  <c r="P13" i="56" s="1"/>
  <c r="S13" i="56" s="1"/>
  <c r="J22" i="55"/>
  <c r="P22" i="55" s="1"/>
  <c r="S22" i="55" s="1"/>
  <c r="G51" i="55"/>
  <c r="I51" i="55" s="1"/>
  <c r="S33" i="55"/>
  <c r="S32" i="56"/>
  <c r="S25" i="57"/>
  <c r="S18" i="57"/>
  <c r="S42" i="57"/>
  <c r="S16" i="57"/>
  <c r="G42" i="58"/>
  <c r="I42" i="58" s="1"/>
  <c r="G37" i="1"/>
  <c r="I37" i="1" s="1"/>
  <c r="G41" i="1"/>
  <c r="I41" i="1" s="1"/>
  <c r="G18" i="1"/>
  <c r="I18" i="1" s="1"/>
  <c r="G32" i="1"/>
  <c r="I32" i="1" s="1"/>
  <c r="G30" i="57"/>
  <c r="I30" i="57" s="1"/>
  <c r="J26" i="53"/>
  <c r="P26" i="53" s="1"/>
  <c r="G12" i="57"/>
  <c r="I12" i="57" s="1"/>
  <c r="G27" i="55"/>
  <c r="I27" i="55" s="1"/>
  <c r="J20" i="57"/>
  <c r="P20" i="57" s="1"/>
  <c r="S20" i="57" s="1"/>
  <c r="G39" i="57"/>
  <c r="I39" i="57" s="1"/>
  <c r="G26" i="58"/>
  <c r="I26" i="58" s="1"/>
  <c r="G20" i="1"/>
  <c r="I20" i="1" s="1"/>
  <c r="G48" i="1"/>
  <c r="I48" i="1" s="1"/>
  <c r="G56" i="1"/>
  <c r="I56" i="1" s="1"/>
  <c r="G51" i="56"/>
  <c r="I51" i="56" s="1"/>
  <c r="G24" i="56"/>
  <c r="I24" i="56" s="1"/>
  <c r="G11" i="53"/>
  <c r="I11" i="53" s="1"/>
  <c r="S48" i="56"/>
  <c r="S21" i="58"/>
  <c r="S55" i="58"/>
  <c r="S10" i="53"/>
  <c r="S29" i="55"/>
  <c r="S41" i="56"/>
  <c r="S48" i="57"/>
  <c r="S14" i="56"/>
  <c r="S23" i="57"/>
  <c r="S17" i="56"/>
  <c r="S32" i="58"/>
  <c r="S22" i="56"/>
  <c r="G38" i="58"/>
  <c r="I38" i="58" s="1"/>
  <c r="G15" i="1"/>
  <c r="I15" i="1" s="1"/>
  <c r="G25" i="1"/>
  <c r="I25" i="1" s="1"/>
  <c r="Q7" i="54"/>
  <c r="S7" i="54" s="1"/>
  <c r="J28" i="56"/>
  <c r="P28" i="56" s="1"/>
  <c r="G32" i="57"/>
  <c r="I32" i="57" s="1"/>
  <c r="G23" i="57"/>
  <c r="I23" i="57" s="1"/>
  <c r="G39" i="53"/>
  <c r="I39" i="53" s="1"/>
  <c r="G36" i="53"/>
  <c r="I36" i="53" s="1"/>
  <c r="G36" i="56"/>
  <c r="I36" i="56" s="1"/>
  <c r="G52" i="53"/>
  <c r="I52" i="53" s="1"/>
  <c r="G14" i="59"/>
  <c r="I14" i="59" s="1"/>
  <c r="S51" i="54"/>
  <c r="G42" i="1"/>
  <c r="I42" i="1" s="1"/>
  <c r="G22" i="56"/>
  <c r="I22" i="56" s="1"/>
  <c r="G50" i="59"/>
  <c r="I50" i="59" s="1"/>
  <c r="G40" i="57"/>
  <c r="I40" i="57" s="1"/>
  <c r="J38" i="56"/>
  <c r="P38" i="56" s="1"/>
  <c r="S38" i="56" s="1"/>
  <c r="G23" i="53"/>
  <c r="I23" i="53" s="1"/>
  <c r="G31" i="59"/>
  <c r="I31" i="59" s="1"/>
  <c r="G54" i="53"/>
  <c r="I54" i="53" s="1"/>
  <c r="G41" i="56"/>
  <c r="I41" i="56" s="1"/>
  <c r="G55" i="56"/>
  <c r="I55" i="56" s="1"/>
  <c r="G49" i="56"/>
  <c r="I49" i="56" s="1"/>
  <c r="G26" i="57"/>
  <c r="I26" i="57" s="1"/>
  <c r="G34" i="59"/>
  <c r="I34" i="59" s="1"/>
  <c r="S40" i="53"/>
  <c r="S26" i="57"/>
  <c r="S36" i="54"/>
  <c r="S24" i="56"/>
  <c r="S47" i="57"/>
  <c r="S30" i="54"/>
  <c r="S53" i="55"/>
  <c r="S44" i="56"/>
  <c r="S14" i="59"/>
  <c r="S16" i="56"/>
  <c r="S56" i="56"/>
  <c r="S22" i="54"/>
  <c r="S54" i="56"/>
  <c r="S28" i="57"/>
  <c r="S51" i="55"/>
  <c r="S50" i="55"/>
  <c r="S55" i="56"/>
  <c r="S27" i="55"/>
  <c r="E9" i="56"/>
  <c r="F9" i="56" s="1"/>
  <c r="G9" i="56" s="1"/>
  <c r="I9" i="56" s="1"/>
  <c r="E11" i="57"/>
  <c r="F11" i="57" s="1"/>
  <c r="J11" i="57" s="1"/>
  <c r="P11" i="57" s="1"/>
  <c r="S11" i="57" s="1"/>
  <c r="J44" i="57"/>
  <c r="P44" i="57" s="1"/>
  <c r="S44" i="57" s="1"/>
  <c r="J29" i="56"/>
  <c r="P29" i="56" s="1"/>
  <c r="S29" i="56" s="1"/>
  <c r="G43" i="57"/>
  <c r="I43" i="57" s="1"/>
  <c r="G27" i="53"/>
  <c r="I27" i="53" s="1"/>
  <c r="J47" i="55"/>
  <c r="P47" i="55" s="1"/>
  <c r="J49" i="55"/>
  <c r="P49" i="55" s="1"/>
  <c r="S49" i="55" s="1"/>
  <c r="G50" i="57"/>
  <c r="I50" i="57" s="1"/>
  <c r="G42" i="57"/>
  <c r="I42" i="57" s="1"/>
  <c r="G54" i="57"/>
  <c r="I54" i="57" s="1"/>
  <c r="J45" i="59"/>
  <c r="P45" i="59" s="1"/>
  <c r="S45" i="59" s="1"/>
  <c r="J16" i="55"/>
  <c r="P16" i="55" s="1"/>
  <c r="J26" i="55"/>
  <c r="P26" i="55" s="1"/>
  <c r="S26" i="55" s="1"/>
  <c r="G52" i="55"/>
  <c r="I52" i="55" s="1"/>
  <c r="J12" i="55"/>
  <c r="P12" i="55" s="1"/>
  <c r="S12" i="55" s="1"/>
  <c r="S28" i="56"/>
  <c r="S40" i="56"/>
  <c r="S20" i="55"/>
  <c r="G9" i="53"/>
  <c r="I9" i="53" s="1"/>
  <c r="G30" i="1"/>
  <c r="I30" i="1" s="1"/>
  <c r="J7" i="53"/>
  <c r="P7" i="53" s="1"/>
  <c r="G26" i="1"/>
  <c r="I26" i="1" s="1"/>
  <c r="G45" i="1"/>
  <c r="I45" i="1" s="1"/>
  <c r="G47" i="1"/>
  <c r="I47" i="1" s="1"/>
  <c r="G17" i="1"/>
  <c r="I17" i="1" s="1"/>
  <c r="G44" i="1"/>
  <c r="I44" i="1" s="1"/>
  <c r="S17" i="57"/>
  <c r="G18" i="53"/>
  <c r="I18" i="53" s="1"/>
  <c r="G46" i="55"/>
  <c r="I46" i="55" s="1"/>
  <c r="E9" i="55"/>
  <c r="F9" i="55" s="1"/>
  <c r="J9" i="55" s="1"/>
  <c r="P9" i="55" s="1"/>
  <c r="S9" i="55" s="1"/>
  <c r="G38" i="57"/>
  <c r="I38" i="57" s="1"/>
  <c r="G28" i="57"/>
  <c r="I28" i="57" s="1"/>
  <c r="G17" i="57"/>
  <c r="I17" i="57" s="1"/>
  <c r="G53" i="59"/>
  <c r="I53" i="59" s="1"/>
  <c r="G13" i="53"/>
  <c r="I13" i="53" s="1"/>
  <c r="G54" i="56"/>
  <c r="I54" i="56" s="1"/>
  <c r="G29" i="57"/>
  <c r="I29" i="57" s="1"/>
  <c r="G30" i="53"/>
  <c r="I30" i="53" s="1"/>
  <c r="G56" i="56"/>
  <c r="I56" i="56" s="1"/>
  <c r="G49" i="57"/>
  <c r="I49" i="57" s="1"/>
  <c r="J41" i="55"/>
  <c r="P41" i="55" s="1"/>
  <c r="S41" i="55" s="1"/>
  <c r="G38" i="53"/>
  <c r="I38" i="53" s="1"/>
  <c r="G12" i="53"/>
  <c r="I12" i="53" s="1"/>
  <c r="G22" i="57"/>
  <c r="I22" i="57" s="1"/>
  <c r="G25" i="57"/>
  <c r="I25" i="57" s="1"/>
  <c r="E10" i="57"/>
  <c r="F10" i="57" s="1"/>
  <c r="J10" i="57" s="1"/>
  <c r="J19" i="55"/>
  <c r="P19" i="55" s="1"/>
  <c r="S19" i="55" s="1"/>
  <c r="G30" i="59"/>
  <c r="I30" i="59" s="1"/>
  <c r="J9" i="56"/>
  <c r="S49" i="56"/>
  <c r="S25" i="58"/>
  <c r="G56" i="57"/>
  <c r="I56" i="57" s="1"/>
  <c r="G52" i="57"/>
  <c r="I52" i="57" s="1"/>
  <c r="G15" i="53"/>
  <c r="I15" i="53" s="1"/>
  <c r="E10" i="56"/>
  <c r="F10" i="56" s="1"/>
  <c r="J10" i="56" s="1"/>
  <c r="P10" i="56" s="1"/>
  <c r="G48" i="57"/>
  <c r="I48" i="57" s="1"/>
  <c r="G24" i="57"/>
  <c r="I24" i="57" s="1"/>
  <c r="G55" i="57"/>
  <c r="I55" i="57" s="1"/>
  <c r="G53" i="53"/>
  <c r="I53" i="53" s="1"/>
  <c r="G14" i="57"/>
  <c r="I14" i="57" s="1"/>
  <c r="S42" i="55"/>
  <c r="S54" i="58"/>
  <c r="S39" i="58"/>
  <c r="S31" i="58"/>
  <c r="G25" i="53"/>
  <c r="I25" i="53" s="1"/>
  <c r="S24" i="58"/>
  <c r="S17" i="55"/>
  <c r="S54" i="57"/>
  <c r="S29" i="57"/>
  <c r="S40" i="54"/>
  <c r="S29" i="54"/>
  <c r="S51" i="56"/>
  <c r="G19" i="1"/>
  <c r="I19" i="1" s="1"/>
  <c r="G49" i="1"/>
  <c r="I49" i="1" s="1"/>
  <c r="G22" i="1"/>
  <c r="I22" i="1" s="1"/>
  <c r="G7" i="1"/>
  <c r="I7" i="1" s="1"/>
  <c r="G31" i="1"/>
  <c r="I31" i="1" s="1"/>
  <c r="J28" i="58"/>
  <c r="P28" i="58" s="1"/>
  <c r="S28" i="58" s="1"/>
  <c r="G6" i="1"/>
  <c r="I6" i="1" s="1"/>
  <c r="G7" i="54"/>
  <c r="I7" i="54" s="1"/>
  <c r="J7" i="54"/>
  <c r="G20" i="53"/>
  <c r="I20" i="53" s="1"/>
  <c r="G44" i="56"/>
  <c r="I44" i="56" s="1"/>
  <c r="E11" i="58"/>
  <c r="F11" i="58" s="1"/>
  <c r="J11" i="58" s="1"/>
  <c r="G47" i="57"/>
  <c r="I47" i="57" s="1"/>
  <c r="G46" i="57"/>
  <c r="I46" i="57" s="1"/>
  <c r="E13" i="60"/>
  <c r="F13" i="60" s="1"/>
  <c r="J13" i="60" s="1"/>
  <c r="S30" i="58"/>
  <c r="S33" i="56"/>
  <c r="S50" i="54"/>
  <c r="S53" i="56"/>
  <c r="S45" i="56"/>
  <c r="S18" i="55"/>
  <c r="S54" i="55"/>
  <c r="S37" i="58"/>
  <c r="S36" i="56"/>
  <c r="S33" i="58"/>
  <c r="S26" i="56"/>
  <c r="S25" i="55"/>
  <c r="S46" i="56"/>
  <c r="S40" i="58"/>
  <c r="S18" i="58"/>
  <c r="S44" i="55"/>
  <c r="S35" i="56"/>
  <c r="S13" i="59"/>
  <c r="S35" i="55"/>
  <c r="S52" i="55"/>
  <c r="S23" i="56"/>
  <c r="S47" i="58"/>
  <c r="S23" i="58"/>
  <c r="S53" i="58"/>
  <c r="S34" i="56"/>
  <c r="G46" i="1"/>
  <c r="I46" i="1" s="1"/>
  <c r="G28" i="1"/>
  <c r="I28" i="1" s="1"/>
  <c r="G43" i="1"/>
  <c r="I43" i="1" s="1"/>
  <c r="G43" i="58"/>
  <c r="I43" i="58" s="1"/>
  <c r="G44" i="58"/>
  <c r="I44" i="58" s="1"/>
  <c r="S36" i="58"/>
  <c r="G29" i="1"/>
  <c r="I29" i="1" s="1"/>
  <c r="S40" i="55"/>
  <c r="G15" i="58"/>
  <c r="I15" i="58" s="1"/>
  <c r="G16" i="58"/>
  <c r="I16" i="58" s="1"/>
  <c r="G56" i="58"/>
  <c r="I56" i="58" s="1"/>
  <c r="G23" i="58"/>
  <c r="I23" i="58" s="1"/>
  <c r="G13" i="58"/>
  <c r="I13" i="58" s="1"/>
  <c r="S15" i="58"/>
  <c r="G52" i="58"/>
  <c r="I52" i="58" s="1"/>
  <c r="S35" i="58"/>
  <c r="G37" i="58"/>
  <c r="I37" i="58" s="1"/>
  <c r="G38" i="1"/>
  <c r="I38" i="1" s="1"/>
  <c r="G35" i="1"/>
  <c r="I35" i="1" s="1"/>
  <c r="G12" i="1"/>
  <c r="I12" i="1" s="1"/>
  <c r="G14" i="1"/>
  <c r="I14" i="1" s="1"/>
  <c r="E5" i="52"/>
  <c r="F5" i="52" s="1"/>
  <c r="J5" i="52" s="1"/>
  <c r="S38" i="55"/>
  <c r="S21" i="56"/>
  <c r="S47" i="56"/>
  <c r="S43" i="55"/>
  <c r="S25" i="56"/>
  <c r="S20" i="56"/>
  <c r="S56" i="58"/>
  <c r="E5" i="1"/>
  <c r="F5" i="1" s="1"/>
  <c r="J5" i="1" s="1"/>
  <c r="G45" i="58"/>
  <c r="I45" i="58" s="1"/>
  <c r="S51" i="58"/>
  <c r="S22" i="58"/>
  <c r="S26" i="58"/>
  <c r="S45" i="55"/>
  <c r="S31" i="55"/>
  <c r="S43" i="56"/>
  <c r="G48" i="58"/>
  <c r="I48" i="58" s="1"/>
  <c r="S50" i="58"/>
  <c r="S49" i="58"/>
  <c r="G44" i="53"/>
  <c r="I44" i="53" s="1"/>
  <c r="S14" i="55"/>
  <c r="S10" i="55"/>
  <c r="S23" i="55"/>
  <c r="S56" i="55"/>
  <c r="S39" i="56"/>
  <c r="G53" i="58"/>
  <c r="I53" i="58" s="1"/>
  <c r="G22" i="58"/>
  <c r="I22" i="58" s="1"/>
  <c r="G47" i="58"/>
  <c r="I47" i="58" s="1"/>
  <c r="S46" i="55"/>
  <c r="G40" i="58"/>
  <c r="I40" i="58" s="1"/>
  <c r="G35" i="58"/>
  <c r="I35" i="58" s="1"/>
  <c r="G24" i="58"/>
  <c r="I24" i="58" s="1"/>
  <c r="G25" i="58"/>
  <c r="I25" i="58" s="1"/>
  <c r="S36" i="55"/>
  <c r="S54" i="54"/>
  <c r="G10" i="1"/>
  <c r="I10" i="1" s="1"/>
  <c r="G13" i="1"/>
  <c r="I13" i="1" s="1"/>
  <c r="G52" i="1"/>
  <c r="I52" i="1" s="1"/>
  <c r="G8" i="1"/>
  <c r="I8" i="1" s="1"/>
  <c r="G34" i="1"/>
  <c r="I34" i="1" s="1"/>
  <c r="G39" i="1"/>
  <c r="I39" i="1" s="1"/>
  <c r="G54" i="1"/>
  <c r="I54" i="1" s="1"/>
  <c r="G50" i="1"/>
  <c r="I50" i="1" s="1"/>
  <c r="G55" i="1"/>
  <c r="I55" i="1" s="1"/>
  <c r="G23" i="1"/>
  <c r="I23" i="1" s="1"/>
  <c r="G21" i="1"/>
  <c r="I21" i="1" s="1"/>
  <c r="G51" i="1"/>
  <c r="I51" i="1" s="1"/>
  <c r="G27" i="1"/>
  <c r="I27" i="1" s="1"/>
  <c r="G33" i="1"/>
  <c r="I33" i="1" s="1"/>
  <c r="G9" i="1"/>
  <c r="I9" i="1" s="1"/>
  <c r="S50" i="56"/>
  <c r="S27" i="58"/>
  <c r="S33" i="54"/>
  <c r="S56" i="53"/>
  <c r="S42" i="56"/>
  <c r="S48" i="58"/>
  <c r="S30" i="56"/>
  <c r="S43" i="58"/>
  <c r="S32" i="53"/>
  <c r="S17" i="58"/>
  <c r="S20" i="58"/>
  <c r="S32" i="55"/>
  <c r="S31" i="56"/>
  <c r="S19" i="58"/>
  <c r="S41" i="58"/>
  <c r="S46" i="58"/>
  <c r="S46" i="53"/>
  <c r="S24" i="55"/>
  <c r="S14" i="58"/>
  <c r="S15" i="56"/>
  <c r="N51" i="52"/>
  <c r="N51" i="53"/>
  <c r="S51" i="53" s="1"/>
  <c r="N16" i="52"/>
  <c r="N16" i="53"/>
  <c r="S16" i="53" s="1"/>
  <c r="E23" i="52"/>
  <c r="F23" i="52" s="1"/>
  <c r="J23" i="52" s="1"/>
  <c r="P23" i="52" s="1"/>
  <c r="N12" i="52"/>
  <c r="N12" i="53"/>
  <c r="S12" i="53" s="1"/>
  <c r="S11" i="55"/>
  <c r="S37" i="56"/>
  <c r="G20" i="58"/>
  <c r="I20" i="58" s="1"/>
  <c r="G27" i="58"/>
  <c r="I27" i="58" s="1"/>
  <c r="G14" i="58"/>
  <c r="I14" i="58" s="1"/>
  <c r="G31" i="58"/>
  <c r="I31" i="58" s="1"/>
  <c r="G29" i="58"/>
  <c r="I29" i="58" s="1"/>
  <c r="N18" i="61"/>
  <c r="E52" i="61"/>
  <c r="F52" i="61" s="1"/>
  <c r="J52" i="61" s="1"/>
  <c r="P52" i="61" s="1"/>
  <c r="N31" i="61"/>
  <c r="N48" i="61"/>
  <c r="G30" i="54"/>
  <c r="I30" i="54" s="1"/>
  <c r="E34" i="54"/>
  <c r="F34" i="54" s="1"/>
  <c r="J34" i="54" s="1"/>
  <c r="N13" i="54"/>
  <c r="E15" i="54"/>
  <c r="F15" i="54" s="1"/>
  <c r="J15" i="54" s="1"/>
  <c r="E9" i="54"/>
  <c r="F9" i="54" s="1"/>
  <c r="J9" i="54" s="1"/>
  <c r="E53" i="54"/>
  <c r="F53" i="54" s="1"/>
  <c r="J53" i="54" s="1"/>
  <c r="N21" i="54"/>
  <c r="E32" i="60"/>
  <c r="F32" i="60" s="1"/>
  <c r="J32" i="60" s="1"/>
  <c r="N22" i="60"/>
  <c r="E39" i="60"/>
  <c r="F39" i="60" s="1"/>
  <c r="J39" i="60" s="1"/>
  <c r="P39" i="60" s="1"/>
  <c r="N41" i="60"/>
  <c r="N21" i="59"/>
  <c r="E44" i="59"/>
  <c r="F44" i="59" s="1"/>
  <c r="J44" i="59" s="1"/>
  <c r="N55" i="59"/>
  <c r="E19" i="59"/>
  <c r="F19" i="59" s="1"/>
  <c r="J19" i="59" s="1"/>
  <c r="N47" i="53"/>
  <c r="S47" i="53" s="1"/>
  <c r="N47" i="52"/>
  <c r="N54" i="53"/>
  <c r="S54" i="53" s="1"/>
  <c r="N54" i="52"/>
  <c r="N7" i="53"/>
  <c r="N7" i="52"/>
  <c r="N29" i="52"/>
  <c r="N29" i="53"/>
  <c r="S29" i="53" s="1"/>
  <c r="N21" i="52"/>
  <c r="N21" i="53"/>
  <c r="S21" i="53" s="1"/>
  <c r="E35" i="52"/>
  <c r="F35" i="52" s="1"/>
  <c r="J35" i="52" s="1"/>
  <c r="P35" i="52" s="1"/>
  <c r="N55" i="52"/>
  <c r="N55" i="53"/>
  <c r="S55" i="53" s="1"/>
  <c r="G51" i="58"/>
  <c r="I51" i="58" s="1"/>
  <c r="E45" i="61"/>
  <c r="F45" i="61" s="1"/>
  <c r="J45" i="61" s="1"/>
  <c r="E26" i="61"/>
  <c r="F26" i="61" s="1"/>
  <c r="J26" i="61" s="1"/>
  <c r="P26" i="61" s="1"/>
  <c r="E34" i="61"/>
  <c r="F34" i="61" s="1"/>
  <c r="J34" i="61" s="1"/>
  <c r="N20" i="61"/>
  <c r="E35" i="61"/>
  <c r="F35" i="61" s="1"/>
  <c r="J35" i="61" s="1"/>
  <c r="P35" i="61" s="1"/>
  <c r="S35" i="61" s="1"/>
  <c r="E16" i="61"/>
  <c r="F16" i="61" s="1"/>
  <c r="J16" i="61" s="1"/>
  <c r="P16" i="61" s="1"/>
  <c r="G42" i="53"/>
  <c r="I42" i="53" s="1"/>
  <c r="G33" i="54"/>
  <c r="I33" i="54" s="1"/>
  <c r="G50" i="54"/>
  <c r="I50" i="54" s="1"/>
  <c r="E56" i="54"/>
  <c r="F56" i="54" s="1"/>
  <c r="J56" i="54" s="1"/>
  <c r="P56" i="54" s="1"/>
  <c r="E42" i="54"/>
  <c r="F42" i="54" s="1"/>
  <c r="J42" i="54" s="1"/>
  <c r="N37" i="54"/>
  <c r="E26" i="60"/>
  <c r="F26" i="60" s="1"/>
  <c r="J26" i="60" s="1"/>
  <c r="N31" i="60"/>
  <c r="E53" i="60"/>
  <c r="F53" i="60" s="1"/>
  <c r="J53" i="60" s="1"/>
  <c r="N48" i="60"/>
  <c r="N21" i="60"/>
  <c r="N42" i="59"/>
  <c r="N29" i="60"/>
  <c r="S29" i="60" s="1"/>
  <c r="N29" i="59"/>
  <c r="N28" i="59"/>
  <c r="E26" i="59"/>
  <c r="F26" i="59" s="1"/>
  <c r="J26" i="59" s="1"/>
  <c r="N39" i="59"/>
  <c r="N36" i="53"/>
  <c r="S36" i="53" s="1"/>
  <c r="N36" i="52"/>
  <c r="N31" i="52"/>
  <c r="N31" i="53"/>
  <c r="S31" i="53" s="1"/>
  <c r="N42" i="52"/>
  <c r="E55" i="52"/>
  <c r="F55" i="52" s="1"/>
  <c r="J55" i="52" s="1"/>
  <c r="P55" i="52" s="1"/>
  <c r="N52" i="52"/>
  <c r="N52" i="53"/>
  <c r="S52" i="53" s="1"/>
  <c r="E56" i="52"/>
  <c r="F56" i="52" s="1"/>
  <c r="J56" i="52" s="1"/>
  <c r="P56" i="52" s="1"/>
  <c r="E33" i="52"/>
  <c r="F33" i="52" s="1"/>
  <c r="J33" i="52" s="1"/>
  <c r="N18" i="53"/>
  <c r="S18" i="53" s="1"/>
  <c r="N18" i="52"/>
  <c r="N43" i="52"/>
  <c r="N22" i="61"/>
  <c r="E54" i="61"/>
  <c r="F54" i="61" s="1"/>
  <c r="J54" i="61" s="1"/>
  <c r="P54" i="61" s="1"/>
  <c r="E46" i="61"/>
  <c r="F46" i="61" s="1"/>
  <c r="J46" i="61" s="1"/>
  <c r="P46" i="61" s="1"/>
  <c r="N17" i="61"/>
  <c r="N24" i="54"/>
  <c r="N11" i="54"/>
  <c r="N10" i="54"/>
  <c r="E27" i="54"/>
  <c r="F27" i="54" s="1"/>
  <c r="J27" i="54" s="1"/>
  <c r="E45" i="54"/>
  <c r="F45" i="54" s="1"/>
  <c r="J45" i="54" s="1"/>
  <c r="P45" i="54" s="1"/>
  <c r="E20" i="60"/>
  <c r="F20" i="60" s="1"/>
  <c r="J20" i="60" s="1"/>
  <c r="P20" i="60" s="1"/>
  <c r="E30" i="60"/>
  <c r="F30" i="60" s="1"/>
  <c r="J30" i="60" s="1"/>
  <c r="P30" i="60" s="1"/>
  <c r="E28" i="60"/>
  <c r="F28" i="60" s="1"/>
  <c r="J28" i="60" s="1"/>
  <c r="L14" i="61"/>
  <c r="N14" i="61" s="1"/>
  <c r="N14" i="60"/>
  <c r="N16" i="60"/>
  <c r="N19" i="60"/>
  <c r="E15" i="59"/>
  <c r="F15" i="59" s="1"/>
  <c r="J15" i="59" s="1"/>
  <c r="P15" i="59" s="1"/>
  <c r="E40" i="59"/>
  <c r="F40" i="59" s="1"/>
  <c r="J40" i="59" s="1"/>
  <c r="N56" i="59"/>
  <c r="N56" i="60"/>
  <c r="S56" i="60" s="1"/>
  <c r="E41" i="59"/>
  <c r="F41" i="59" s="1"/>
  <c r="J41" i="59" s="1"/>
  <c r="P41" i="59" s="1"/>
  <c r="S53" i="59"/>
  <c r="N39" i="52"/>
  <c r="N39" i="53"/>
  <c r="S39" i="53" s="1"/>
  <c r="E34" i="52"/>
  <c r="F34" i="52" s="1"/>
  <c r="J34" i="52" s="1"/>
  <c r="E20" i="52"/>
  <c r="F20" i="52" s="1"/>
  <c r="J20" i="52" s="1"/>
  <c r="P20" i="52" s="1"/>
  <c r="N45" i="52"/>
  <c r="N45" i="53"/>
  <c r="S45" i="53" s="1"/>
  <c r="E9" i="52"/>
  <c r="F9" i="52" s="1"/>
  <c r="J9" i="52" s="1"/>
  <c r="E38" i="52"/>
  <c r="F38" i="52" s="1"/>
  <c r="J38" i="52" s="1"/>
  <c r="E48" i="52"/>
  <c r="F48" i="52" s="1"/>
  <c r="J48" i="52" s="1"/>
  <c r="P48" i="52" s="1"/>
  <c r="G30" i="58"/>
  <c r="I30" i="58" s="1"/>
  <c r="G32" i="58"/>
  <c r="I32" i="58" s="1"/>
  <c r="G55" i="58"/>
  <c r="I55" i="58" s="1"/>
  <c r="G49" i="58"/>
  <c r="I49" i="58" s="1"/>
  <c r="N50" i="61"/>
  <c r="E39" i="61"/>
  <c r="F39" i="61" s="1"/>
  <c r="J39" i="61" s="1"/>
  <c r="N43" i="61"/>
  <c r="E53" i="61"/>
  <c r="F53" i="61" s="1"/>
  <c r="J53" i="61" s="1"/>
  <c r="P53" i="61" s="1"/>
  <c r="N37" i="61"/>
  <c r="E28" i="61"/>
  <c r="F28" i="61" s="1"/>
  <c r="J28" i="61" s="1"/>
  <c r="N49" i="61"/>
  <c r="E41" i="54"/>
  <c r="F41" i="54" s="1"/>
  <c r="J41" i="54" s="1"/>
  <c r="P41" i="54" s="1"/>
  <c r="E38" i="54"/>
  <c r="F38" i="54" s="1"/>
  <c r="J38" i="54" s="1"/>
  <c r="N18" i="54"/>
  <c r="E32" i="54"/>
  <c r="F32" i="54" s="1"/>
  <c r="J32" i="54" s="1"/>
  <c r="P32" i="54" s="1"/>
  <c r="N55" i="60"/>
  <c r="E23" i="60"/>
  <c r="F23" i="60" s="1"/>
  <c r="J23" i="60" s="1"/>
  <c r="P23" i="60" s="1"/>
  <c r="E49" i="60"/>
  <c r="F49" i="60" s="1"/>
  <c r="J49" i="60" s="1"/>
  <c r="N15" i="60"/>
  <c r="N27" i="60"/>
  <c r="S27" i="60" s="1"/>
  <c r="N27" i="59"/>
  <c r="N23" i="59"/>
  <c r="N33" i="60"/>
  <c r="S33" i="60" s="1"/>
  <c r="N33" i="59"/>
  <c r="E25" i="52"/>
  <c r="F25" i="52" s="1"/>
  <c r="J25" i="52" s="1"/>
  <c r="P25" i="52" s="1"/>
  <c r="S25" i="52" s="1"/>
  <c r="E12" i="52"/>
  <c r="F12" i="52" s="1"/>
  <c r="J12" i="52" s="1"/>
  <c r="P12" i="52" s="1"/>
  <c r="E14" i="52"/>
  <c r="F14" i="52" s="1"/>
  <c r="J14" i="52" s="1"/>
  <c r="P14" i="52" s="1"/>
  <c r="N37" i="52"/>
  <c r="N37" i="53"/>
  <c r="S37" i="53" s="1"/>
  <c r="E44" i="52"/>
  <c r="F44" i="52" s="1"/>
  <c r="J44" i="52" s="1"/>
  <c r="E53" i="52"/>
  <c r="F53" i="52" s="1"/>
  <c r="J53" i="52" s="1"/>
  <c r="P53" i="52" s="1"/>
  <c r="E56" i="61"/>
  <c r="F56" i="61" s="1"/>
  <c r="J56" i="61" s="1"/>
  <c r="N55" i="61"/>
  <c r="E25" i="61"/>
  <c r="F25" i="61" s="1"/>
  <c r="J25" i="61" s="1"/>
  <c r="E21" i="61"/>
  <c r="F21" i="61" s="1"/>
  <c r="J21" i="61" s="1"/>
  <c r="P21" i="61" s="1"/>
  <c r="N40" i="61"/>
  <c r="G32" i="53"/>
  <c r="I32" i="53" s="1"/>
  <c r="G56" i="53"/>
  <c r="I56" i="53" s="1"/>
  <c r="G46" i="53"/>
  <c r="I46" i="53" s="1"/>
  <c r="G20" i="54"/>
  <c r="I20" i="54" s="1"/>
  <c r="P34" i="54"/>
  <c r="N34" i="54"/>
  <c r="E16" i="54"/>
  <c r="F16" i="54" s="1"/>
  <c r="J16" i="54" s="1"/>
  <c r="P16" i="54" s="1"/>
  <c r="E44" i="54"/>
  <c r="F44" i="54" s="1"/>
  <c r="J44" i="54" s="1"/>
  <c r="E21" i="54"/>
  <c r="F21" i="54" s="1"/>
  <c r="J21" i="54" s="1"/>
  <c r="P21" i="54" s="1"/>
  <c r="N39" i="60"/>
  <c r="E41" i="60"/>
  <c r="F41" i="60" s="1"/>
  <c r="J41" i="60" s="1"/>
  <c r="P41" i="60" s="1"/>
  <c r="N52" i="60"/>
  <c r="E36" i="59"/>
  <c r="F36" i="59" s="1"/>
  <c r="J36" i="59" s="1"/>
  <c r="E37" i="59"/>
  <c r="F37" i="59" s="1"/>
  <c r="J37" i="59" s="1"/>
  <c r="P44" i="59"/>
  <c r="N44" i="59"/>
  <c r="E55" i="59"/>
  <c r="F55" i="59" s="1"/>
  <c r="J55" i="59" s="1"/>
  <c r="P55" i="59" s="1"/>
  <c r="N50" i="52"/>
  <c r="N50" i="53"/>
  <c r="S50" i="53" s="1"/>
  <c r="N11" i="53"/>
  <c r="S11" i="53" s="1"/>
  <c r="N11" i="52"/>
  <c r="G34" i="58"/>
  <c r="I34" i="58" s="1"/>
  <c r="N24" i="61"/>
  <c r="N26" i="61"/>
  <c r="N34" i="61"/>
  <c r="P34" i="61"/>
  <c r="N27" i="61"/>
  <c r="E38" i="61"/>
  <c r="F38" i="61" s="1"/>
  <c r="J38" i="61" s="1"/>
  <c r="N16" i="61"/>
  <c r="E19" i="54"/>
  <c r="F19" i="54" s="1"/>
  <c r="J19" i="54" s="1"/>
  <c r="P19" i="54" s="1"/>
  <c r="N47" i="54"/>
  <c r="E46" i="54"/>
  <c r="F46" i="54" s="1"/>
  <c r="J46" i="54" s="1"/>
  <c r="E14" i="54"/>
  <c r="F14" i="54" s="1"/>
  <c r="J14" i="54" s="1"/>
  <c r="N31" i="54"/>
  <c r="N55" i="55"/>
  <c r="S55" i="55" s="1"/>
  <c r="N55" i="54"/>
  <c r="E51" i="60"/>
  <c r="F51" i="60" s="1"/>
  <c r="J51" i="60" s="1"/>
  <c r="N26" i="60"/>
  <c r="P26" i="60"/>
  <c r="E50" i="60"/>
  <c r="F50" i="60" s="1"/>
  <c r="J50" i="60" s="1"/>
  <c r="N53" i="60"/>
  <c r="P53" i="60"/>
  <c r="E24" i="53"/>
  <c r="F24" i="53" s="1"/>
  <c r="J24" i="53" s="1"/>
  <c r="E42" i="59"/>
  <c r="F42" i="59" s="1"/>
  <c r="J42" i="59" s="1"/>
  <c r="P42" i="59" s="1"/>
  <c r="E52" i="59"/>
  <c r="F52" i="59" s="1"/>
  <c r="J52" i="59" s="1"/>
  <c r="E28" i="59"/>
  <c r="F28" i="59" s="1"/>
  <c r="J28" i="59" s="1"/>
  <c r="P28" i="59" s="1"/>
  <c r="N47" i="59"/>
  <c r="N47" i="60"/>
  <c r="S47" i="60" s="1"/>
  <c r="N18" i="59"/>
  <c r="E36" i="52"/>
  <c r="F36" i="52" s="1"/>
  <c r="J36" i="52" s="1"/>
  <c r="P36" i="52" s="1"/>
  <c r="E31" i="52"/>
  <c r="F31" i="52" s="1"/>
  <c r="J31" i="52" s="1"/>
  <c r="P31" i="52" s="1"/>
  <c r="L6" i="53"/>
  <c r="N6" i="53" s="1"/>
  <c r="N6" i="52"/>
  <c r="E42" i="52"/>
  <c r="F42" i="52" s="1"/>
  <c r="J42" i="52" s="1"/>
  <c r="P42" i="52" s="1"/>
  <c r="N13" i="53"/>
  <c r="S13" i="53" s="1"/>
  <c r="N13" i="52"/>
  <c r="N30" i="53"/>
  <c r="S30" i="53" s="1"/>
  <c r="N30" i="52"/>
  <c r="E22" i="61"/>
  <c r="F22" i="61" s="1"/>
  <c r="J22" i="61" s="1"/>
  <c r="P22" i="61" s="1"/>
  <c r="E42" i="61"/>
  <c r="F42" i="61" s="1"/>
  <c r="J42" i="61" s="1"/>
  <c r="N46" i="61"/>
  <c r="E17" i="61"/>
  <c r="F17" i="61" s="1"/>
  <c r="J17" i="61" s="1"/>
  <c r="P17" i="61" s="1"/>
  <c r="E23" i="61"/>
  <c r="F23" i="61" s="1"/>
  <c r="J23" i="61" s="1"/>
  <c r="E35" i="54"/>
  <c r="F35" i="54" s="1"/>
  <c r="J35" i="54" s="1"/>
  <c r="E24" i="54"/>
  <c r="F24" i="54" s="1"/>
  <c r="J24" i="54" s="1"/>
  <c r="P24" i="54" s="1"/>
  <c r="E11" i="54"/>
  <c r="F11" i="54" s="1"/>
  <c r="J11" i="54" s="1"/>
  <c r="P11" i="54" s="1"/>
  <c r="E28" i="54"/>
  <c r="F28" i="54" s="1"/>
  <c r="J28" i="54" s="1"/>
  <c r="P27" i="54"/>
  <c r="N27" i="54"/>
  <c r="N23" i="54"/>
  <c r="N20" i="60"/>
  <c r="E17" i="60"/>
  <c r="F17" i="60" s="1"/>
  <c r="J17" i="60" s="1"/>
  <c r="P17" i="60" s="1"/>
  <c r="E25" i="60"/>
  <c r="F25" i="60" s="1"/>
  <c r="J25" i="60" s="1"/>
  <c r="D14" i="60"/>
  <c r="C14" i="61"/>
  <c r="D14" i="61" s="1"/>
  <c r="E36" i="60"/>
  <c r="F36" i="60" s="1"/>
  <c r="J36" i="60" s="1"/>
  <c r="P36" i="60" s="1"/>
  <c r="E19" i="60"/>
  <c r="F19" i="60" s="1"/>
  <c r="J19" i="60" s="1"/>
  <c r="P19" i="60" s="1"/>
  <c r="E41" i="53"/>
  <c r="F41" i="53" s="1"/>
  <c r="J41" i="53" s="1"/>
  <c r="E51" i="59"/>
  <c r="F51" i="59" s="1"/>
  <c r="J51" i="59" s="1"/>
  <c r="P51" i="59" s="1"/>
  <c r="P40" i="59"/>
  <c r="N40" i="59"/>
  <c r="E49" i="59"/>
  <c r="F49" i="59" s="1"/>
  <c r="J49" i="59" s="1"/>
  <c r="P49" i="59" s="1"/>
  <c r="N24" i="59"/>
  <c r="N24" i="60"/>
  <c r="S24" i="60" s="1"/>
  <c r="N19" i="53"/>
  <c r="S19" i="53" s="1"/>
  <c r="N19" i="52"/>
  <c r="E39" i="52"/>
  <c r="F39" i="52" s="1"/>
  <c r="J39" i="52" s="1"/>
  <c r="P39" i="52" s="1"/>
  <c r="P34" i="52"/>
  <c r="N34" i="53"/>
  <c r="S34" i="53" s="1"/>
  <c r="N34" i="52"/>
  <c r="E32" i="52"/>
  <c r="F32" i="52" s="1"/>
  <c r="J32" i="52" s="1"/>
  <c r="N17" i="53"/>
  <c r="S17" i="53" s="1"/>
  <c r="N17" i="52"/>
  <c r="N9" i="52"/>
  <c r="P9" i="52"/>
  <c r="P38" i="52"/>
  <c r="N38" i="52"/>
  <c r="N38" i="53"/>
  <c r="S38" i="53" s="1"/>
  <c r="N21" i="55"/>
  <c r="S21" i="55" s="1"/>
  <c r="N47" i="55"/>
  <c r="S47" i="55" s="1"/>
  <c r="S11" i="56"/>
  <c r="S34" i="58"/>
  <c r="E36" i="61"/>
  <c r="F36" i="61" s="1"/>
  <c r="J36" i="61" s="1"/>
  <c r="P36" i="61" s="1"/>
  <c r="S36" i="61" s="1"/>
  <c r="N32" i="61"/>
  <c r="G33" i="53"/>
  <c r="I33" i="53" s="1"/>
  <c r="N43" i="53"/>
  <c r="S43" i="53" s="1"/>
  <c r="E25" i="54"/>
  <c r="F25" i="54" s="1"/>
  <c r="J25" i="54" s="1"/>
  <c r="N41" i="54"/>
  <c r="E18" i="54"/>
  <c r="F18" i="54" s="1"/>
  <c r="J18" i="54" s="1"/>
  <c r="P18" i="54" s="1"/>
  <c r="N32" i="54"/>
  <c r="N17" i="54"/>
  <c r="N49" i="54"/>
  <c r="N23" i="60"/>
  <c r="N49" i="60"/>
  <c r="P49" i="60"/>
  <c r="N38" i="60"/>
  <c r="N48" i="59"/>
  <c r="N35" i="59"/>
  <c r="E23" i="59"/>
  <c r="F23" i="59" s="1"/>
  <c r="J23" i="59" s="1"/>
  <c r="P23" i="59" s="1"/>
  <c r="E33" i="59"/>
  <c r="F33" i="59" s="1"/>
  <c r="J33" i="59" s="1"/>
  <c r="P33" i="59" s="1"/>
  <c r="E46" i="59"/>
  <c r="F46" i="59" s="1"/>
  <c r="J46" i="59" s="1"/>
  <c r="P46" i="59" s="1"/>
  <c r="N16" i="59"/>
  <c r="E51" i="52"/>
  <c r="F51" i="52" s="1"/>
  <c r="J51" i="52" s="1"/>
  <c r="P51" i="52" s="1"/>
  <c r="N14" i="52"/>
  <c r="E37" i="52"/>
  <c r="F37" i="52" s="1"/>
  <c r="J37" i="52" s="1"/>
  <c r="P37" i="52" s="1"/>
  <c r="E27" i="52"/>
  <c r="F27" i="52" s="1"/>
  <c r="J27" i="52" s="1"/>
  <c r="P27" i="52" s="1"/>
  <c r="N53" i="53"/>
  <c r="S53" i="53" s="1"/>
  <c r="N53" i="52"/>
  <c r="G17" i="58"/>
  <c r="I17" i="58" s="1"/>
  <c r="G19" i="58"/>
  <c r="I19" i="58" s="1"/>
  <c r="G41" i="58"/>
  <c r="I41" i="58" s="1"/>
  <c r="N56" i="61"/>
  <c r="P56" i="61"/>
  <c r="E41" i="61"/>
  <c r="F41" i="61" s="1"/>
  <c r="J41" i="61" s="1"/>
  <c r="P41" i="61" s="1"/>
  <c r="N25" i="61"/>
  <c r="P25" i="61"/>
  <c r="E48" i="61"/>
  <c r="F48" i="61" s="1"/>
  <c r="J48" i="61" s="1"/>
  <c r="P48" i="61" s="1"/>
  <c r="E13" i="54"/>
  <c r="F13" i="54" s="1"/>
  <c r="J13" i="54" s="1"/>
  <c r="P13" i="54" s="1"/>
  <c r="N39" i="54"/>
  <c r="N39" i="55"/>
  <c r="S39" i="55" s="1"/>
  <c r="N16" i="54"/>
  <c r="N9" i="54"/>
  <c r="P9" i="54"/>
  <c r="N53" i="54"/>
  <c r="P53" i="54"/>
  <c r="N40" i="60"/>
  <c r="E22" i="60"/>
  <c r="F22" i="60" s="1"/>
  <c r="J22" i="60" s="1"/>
  <c r="P22" i="60" s="1"/>
  <c r="E54" i="60"/>
  <c r="F54" i="60" s="1"/>
  <c r="J54" i="60" s="1"/>
  <c r="P54" i="60" s="1"/>
  <c r="N44" i="60"/>
  <c r="N14" i="53"/>
  <c r="N37" i="60"/>
  <c r="S37" i="60" s="1"/>
  <c r="N37" i="59"/>
  <c r="P37" i="59"/>
  <c r="N38" i="59"/>
  <c r="N22" i="59"/>
  <c r="E50" i="52"/>
  <c r="F50" i="52" s="1"/>
  <c r="J50" i="52" s="1"/>
  <c r="P50" i="52" s="1"/>
  <c r="N26" i="52"/>
  <c r="N26" i="53"/>
  <c r="S26" i="53" s="1"/>
  <c r="E7" i="52"/>
  <c r="F7" i="52" s="1"/>
  <c r="J7" i="52" s="1"/>
  <c r="P7" i="52" s="1"/>
  <c r="E24" i="52"/>
  <c r="F24" i="52" s="1"/>
  <c r="J24" i="52" s="1"/>
  <c r="N35" i="52"/>
  <c r="N35" i="53"/>
  <c r="S35" i="53" s="1"/>
  <c r="E11" i="52"/>
  <c r="F11" i="52" s="1"/>
  <c r="J11" i="52" s="1"/>
  <c r="P11" i="52" s="1"/>
  <c r="P45" i="61"/>
  <c r="N45" i="61"/>
  <c r="E27" i="61"/>
  <c r="F27" i="61" s="1"/>
  <c r="J27" i="61" s="1"/>
  <c r="P27" i="61" s="1"/>
  <c r="N38" i="61"/>
  <c r="P38" i="61"/>
  <c r="N19" i="61"/>
  <c r="G22" i="54"/>
  <c r="I22" i="54" s="1"/>
  <c r="G51" i="54"/>
  <c r="I51" i="54" s="1"/>
  <c r="N56" i="54"/>
  <c r="E47" i="54"/>
  <c r="F47" i="54" s="1"/>
  <c r="J47" i="54" s="1"/>
  <c r="P47" i="54" s="1"/>
  <c r="D8" i="54"/>
  <c r="C8" i="55"/>
  <c r="D8" i="55" s="1"/>
  <c r="P14" i="54"/>
  <c r="N14" i="54"/>
  <c r="N42" i="54"/>
  <c r="P42" i="54"/>
  <c r="E37" i="54"/>
  <c r="F37" i="54" s="1"/>
  <c r="J37" i="54" s="1"/>
  <c r="P37" i="54" s="1"/>
  <c r="N51" i="60"/>
  <c r="P51" i="60"/>
  <c r="E31" i="60"/>
  <c r="F31" i="60" s="1"/>
  <c r="J31" i="60" s="1"/>
  <c r="P31" i="60" s="1"/>
  <c r="E21" i="60"/>
  <c r="F21" i="60" s="1"/>
  <c r="J21" i="60" s="1"/>
  <c r="P21" i="60" s="1"/>
  <c r="E42" i="60"/>
  <c r="F42" i="60" s="1"/>
  <c r="J42" i="60" s="1"/>
  <c r="P24" i="53"/>
  <c r="N24" i="53"/>
  <c r="N52" i="59"/>
  <c r="P52" i="59"/>
  <c r="E39" i="59"/>
  <c r="F39" i="59" s="1"/>
  <c r="J39" i="59" s="1"/>
  <c r="P39" i="59" s="1"/>
  <c r="E40" i="52"/>
  <c r="F40" i="52" s="1"/>
  <c r="J40" i="52" s="1"/>
  <c r="P40" i="52" s="1"/>
  <c r="S40" i="52" s="1"/>
  <c r="C6" i="53"/>
  <c r="D6" i="53" s="1"/>
  <c r="D6" i="52"/>
  <c r="E15" i="52"/>
  <c r="F15" i="52" s="1"/>
  <c r="J15" i="52" s="1"/>
  <c r="N28" i="52"/>
  <c r="N28" i="53"/>
  <c r="S28" i="53" s="1"/>
  <c r="N56" i="52"/>
  <c r="E18" i="52"/>
  <c r="F18" i="52" s="1"/>
  <c r="J18" i="52" s="1"/>
  <c r="P18" i="52" s="1"/>
  <c r="E43" i="52"/>
  <c r="F43" i="52" s="1"/>
  <c r="J43" i="52" s="1"/>
  <c r="P43" i="52" s="1"/>
  <c r="N34" i="55"/>
  <c r="S34" i="55" s="1"/>
  <c r="N16" i="55"/>
  <c r="E30" i="61"/>
  <c r="F30" i="61" s="1"/>
  <c r="J30" i="61" s="1"/>
  <c r="E44" i="61"/>
  <c r="F44" i="61" s="1"/>
  <c r="J44" i="61" s="1"/>
  <c r="N33" i="61"/>
  <c r="N15" i="61"/>
  <c r="N23" i="61"/>
  <c r="P23" i="61"/>
  <c r="N42" i="53"/>
  <c r="S42" i="53" s="1"/>
  <c r="E26" i="54"/>
  <c r="F26" i="54" s="1"/>
  <c r="J26" i="54" s="1"/>
  <c r="P26" i="54" s="1"/>
  <c r="P28" i="54"/>
  <c r="N28" i="54"/>
  <c r="N45" i="54"/>
  <c r="P28" i="60"/>
  <c r="N28" i="60"/>
  <c r="N17" i="60"/>
  <c r="N25" i="60"/>
  <c r="P25" i="60"/>
  <c r="N15" i="59"/>
  <c r="N51" i="59"/>
  <c r="E56" i="59"/>
  <c r="F56" i="59" s="1"/>
  <c r="J56" i="59" s="1"/>
  <c r="P56" i="59" s="1"/>
  <c r="N32" i="59"/>
  <c r="N41" i="59"/>
  <c r="E46" i="52"/>
  <c r="F46" i="52" s="1"/>
  <c r="J46" i="52" s="1"/>
  <c r="P46" i="52" s="1"/>
  <c r="N20" i="53"/>
  <c r="S20" i="53" s="1"/>
  <c r="N20" i="52"/>
  <c r="E49" i="52"/>
  <c r="F49" i="52" s="1"/>
  <c r="J49" i="52" s="1"/>
  <c r="P49" i="52" s="1"/>
  <c r="S49" i="52" s="1"/>
  <c r="E45" i="52"/>
  <c r="F45" i="52" s="1"/>
  <c r="J45" i="52" s="1"/>
  <c r="P45" i="52" s="1"/>
  <c r="E17" i="52"/>
  <c r="F17" i="52" s="1"/>
  <c r="J17" i="52" s="1"/>
  <c r="P17" i="52" s="1"/>
  <c r="E41" i="52"/>
  <c r="F41" i="52" s="1"/>
  <c r="J41" i="52" s="1"/>
  <c r="N28" i="55"/>
  <c r="S28" i="55" s="1"/>
  <c r="N37" i="55"/>
  <c r="S37" i="55" s="1"/>
  <c r="G36" i="58"/>
  <c r="I36" i="58" s="1"/>
  <c r="G54" i="58"/>
  <c r="I54" i="58" s="1"/>
  <c r="G18" i="58"/>
  <c r="I18" i="58" s="1"/>
  <c r="G39" i="58"/>
  <c r="I39" i="58" s="1"/>
  <c r="E12" i="59"/>
  <c r="F12" i="59" s="1"/>
  <c r="J12" i="59" s="1"/>
  <c r="P39" i="61"/>
  <c r="N39" i="61"/>
  <c r="E51" i="61"/>
  <c r="F51" i="61" s="1"/>
  <c r="J51" i="61" s="1"/>
  <c r="P51" i="61" s="1"/>
  <c r="N53" i="61"/>
  <c r="E37" i="61"/>
  <c r="F37" i="61" s="1"/>
  <c r="J37" i="61" s="1"/>
  <c r="P37" i="61" s="1"/>
  <c r="N51" i="61"/>
  <c r="N9" i="53"/>
  <c r="S9" i="53" s="1"/>
  <c r="G40" i="54"/>
  <c r="I40" i="54" s="1"/>
  <c r="G36" i="54"/>
  <c r="I36" i="54" s="1"/>
  <c r="P25" i="54"/>
  <c r="N25" i="54"/>
  <c r="N38" i="54"/>
  <c r="P38" i="54"/>
  <c r="N12" i="54"/>
  <c r="N48" i="55"/>
  <c r="S48" i="55" s="1"/>
  <c r="N48" i="54"/>
  <c r="E49" i="54"/>
  <c r="F49" i="54" s="1"/>
  <c r="J49" i="54" s="1"/>
  <c r="P49" i="54" s="1"/>
  <c r="E18" i="60"/>
  <c r="F18" i="60" s="1"/>
  <c r="J18" i="60" s="1"/>
  <c r="P18" i="60" s="1"/>
  <c r="E35" i="60"/>
  <c r="F35" i="60" s="1"/>
  <c r="J35" i="60" s="1"/>
  <c r="E45" i="60"/>
  <c r="F45" i="60" s="1"/>
  <c r="J45" i="60" s="1"/>
  <c r="P45" i="60" s="1"/>
  <c r="E38" i="60"/>
  <c r="F38" i="60" s="1"/>
  <c r="J38" i="60" s="1"/>
  <c r="P38" i="60" s="1"/>
  <c r="E35" i="59"/>
  <c r="F35" i="59" s="1"/>
  <c r="J35" i="59" s="1"/>
  <c r="P35" i="59" s="1"/>
  <c r="E17" i="59"/>
  <c r="F17" i="59" s="1"/>
  <c r="J17" i="59" s="1"/>
  <c r="P17" i="59" s="1"/>
  <c r="N46" i="60"/>
  <c r="S46" i="60" s="1"/>
  <c r="N46" i="59"/>
  <c r="E16" i="59"/>
  <c r="F16" i="59" s="1"/>
  <c r="J16" i="59" s="1"/>
  <c r="P16" i="59" s="1"/>
  <c r="E16" i="52"/>
  <c r="F16" i="52" s="1"/>
  <c r="J16" i="52" s="1"/>
  <c r="P16" i="52" s="1"/>
  <c r="N23" i="52"/>
  <c r="N23" i="53"/>
  <c r="S23" i="53" s="1"/>
  <c r="P44" i="52"/>
  <c r="N44" i="52"/>
  <c r="N27" i="53"/>
  <c r="S27" i="53" s="1"/>
  <c r="N27" i="52"/>
  <c r="E55" i="61"/>
  <c r="F55" i="61" s="1"/>
  <c r="J55" i="61" s="1"/>
  <c r="P55" i="61" s="1"/>
  <c r="E18" i="61"/>
  <c r="F18" i="61" s="1"/>
  <c r="J18" i="61" s="1"/>
  <c r="P18" i="61" s="1"/>
  <c r="N41" i="61"/>
  <c r="N52" i="61"/>
  <c r="E31" i="61"/>
  <c r="F31" i="61" s="1"/>
  <c r="J31" i="61" s="1"/>
  <c r="P31" i="61" s="1"/>
  <c r="N21" i="61"/>
  <c r="E40" i="61"/>
  <c r="F40" i="61" s="1"/>
  <c r="J40" i="61" s="1"/>
  <c r="P40" i="61" s="1"/>
  <c r="E39" i="54"/>
  <c r="F39" i="54" s="1"/>
  <c r="J39" i="54" s="1"/>
  <c r="P39" i="54" s="1"/>
  <c r="N15" i="54"/>
  <c r="P15" i="54"/>
  <c r="P44" i="54"/>
  <c r="N44" i="54"/>
  <c r="N32" i="60"/>
  <c r="P32" i="60"/>
  <c r="E40" i="60"/>
  <c r="F40" i="60" s="1"/>
  <c r="J40" i="60" s="1"/>
  <c r="P40" i="60" s="1"/>
  <c r="N54" i="60"/>
  <c r="E44" i="60"/>
  <c r="F44" i="60" s="1"/>
  <c r="J44" i="60" s="1"/>
  <c r="P44" i="60" s="1"/>
  <c r="E52" i="60"/>
  <c r="F52" i="60" s="1"/>
  <c r="J52" i="60" s="1"/>
  <c r="P52" i="60" s="1"/>
  <c r="E14" i="53"/>
  <c r="F14" i="53" s="1"/>
  <c r="J14" i="53" s="1"/>
  <c r="P14" i="53" s="1"/>
  <c r="P36" i="59"/>
  <c r="N36" i="59"/>
  <c r="E21" i="59"/>
  <c r="F21" i="59" s="1"/>
  <c r="J21" i="59" s="1"/>
  <c r="P21" i="59" s="1"/>
  <c r="E38" i="59"/>
  <c r="F38" i="59" s="1"/>
  <c r="J38" i="59" s="1"/>
  <c r="P38" i="59" s="1"/>
  <c r="E22" i="59"/>
  <c r="F22" i="59" s="1"/>
  <c r="J22" i="59" s="1"/>
  <c r="P22" i="59" s="1"/>
  <c r="P19" i="59"/>
  <c r="N19" i="59"/>
  <c r="E47" i="52"/>
  <c r="F47" i="52" s="1"/>
  <c r="J47" i="52" s="1"/>
  <c r="P47" i="52" s="1"/>
  <c r="E54" i="52"/>
  <c r="F54" i="52" s="1"/>
  <c r="J54" i="52" s="1"/>
  <c r="P54" i="52" s="1"/>
  <c r="E26" i="52"/>
  <c r="F26" i="52" s="1"/>
  <c r="J26" i="52" s="1"/>
  <c r="P26" i="52" s="1"/>
  <c r="E29" i="52"/>
  <c r="F29" i="52" s="1"/>
  <c r="J29" i="52" s="1"/>
  <c r="P29" i="52" s="1"/>
  <c r="E21" i="52"/>
  <c r="F21" i="52" s="1"/>
  <c r="J21" i="52" s="1"/>
  <c r="P21" i="52" s="1"/>
  <c r="N24" i="52"/>
  <c r="P24" i="52"/>
  <c r="E10" i="52"/>
  <c r="F10" i="52" s="1"/>
  <c r="J10" i="52" s="1"/>
  <c r="P10" i="52" s="1"/>
  <c r="S10" i="52" s="1"/>
  <c r="S10" i="56"/>
  <c r="E24" i="61"/>
  <c r="F24" i="61" s="1"/>
  <c r="J24" i="61" s="1"/>
  <c r="P24" i="61" s="1"/>
  <c r="G24" i="61"/>
  <c r="I24" i="61" s="1"/>
  <c r="E20" i="61"/>
  <c r="F20" i="61" s="1"/>
  <c r="J20" i="61" s="1"/>
  <c r="P20" i="61" s="1"/>
  <c r="E19" i="61"/>
  <c r="F19" i="61" s="1"/>
  <c r="J19" i="61" s="1"/>
  <c r="P19" i="61" s="1"/>
  <c r="N44" i="53"/>
  <c r="S44" i="53" s="1"/>
  <c r="N19" i="54"/>
  <c r="P46" i="54"/>
  <c r="N46" i="54"/>
  <c r="N8" i="54"/>
  <c r="L8" i="55"/>
  <c r="N8" i="55" s="1"/>
  <c r="E31" i="54"/>
  <c r="F31" i="54" s="1"/>
  <c r="J31" i="54" s="1"/>
  <c r="P31" i="54" s="1"/>
  <c r="E55" i="54"/>
  <c r="F55" i="54" s="1"/>
  <c r="J55" i="54" s="1"/>
  <c r="P55" i="54" s="1"/>
  <c r="P50" i="60"/>
  <c r="N50" i="60"/>
  <c r="E48" i="60"/>
  <c r="F48" i="60" s="1"/>
  <c r="J48" i="60" s="1"/>
  <c r="P48" i="60" s="1"/>
  <c r="N42" i="60"/>
  <c r="P42" i="60"/>
  <c r="E29" i="59"/>
  <c r="F29" i="59" s="1"/>
  <c r="J29" i="59" s="1"/>
  <c r="P29" i="59" s="1"/>
  <c r="E47" i="59"/>
  <c r="F47" i="59" s="1"/>
  <c r="J47" i="59" s="1"/>
  <c r="P47" i="59" s="1"/>
  <c r="N26" i="59"/>
  <c r="P26" i="59"/>
  <c r="E18" i="59"/>
  <c r="F18" i="59" s="1"/>
  <c r="J18" i="59" s="1"/>
  <c r="P18" i="59" s="1"/>
  <c r="N15" i="53"/>
  <c r="S15" i="53" s="1"/>
  <c r="N15" i="52"/>
  <c r="P15" i="52"/>
  <c r="E13" i="52"/>
  <c r="F13" i="52" s="1"/>
  <c r="J13" i="52" s="1"/>
  <c r="P13" i="52" s="1"/>
  <c r="E52" i="52"/>
  <c r="F52" i="52" s="1"/>
  <c r="J52" i="52" s="1"/>
  <c r="P52" i="52" s="1"/>
  <c r="E28" i="52"/>
  <c r="F28" i="52" s="1"/>
  <c r="J28" i="52" s="1"/>
  <c r="P28" i="52" s="1"/>
  <c r="N33" i="52"/>
  <c r="P33" i="52"/>
  <c r="E30" i="52"/>
  <c r="F30" i="52" s="1"/>
  <c r="J30" i="52" s="1"/>
  <c r="P30" i="52" s="1"/>
  <c r="N15" i="55"/>
  <c r="S15" i="55" s="1"/>
  <c r="P30" i="61"/>
  <c r="N30" i="61"/>
  <c r="N54" i="61"/>
  <c r="P44" i="61"/>
  <c r="N44" i="61"/>
  <c r="N42" i="61"/>
  <c r="P42" i="61"/>
  <c r="E33" i="61"/>
  <c r="F33" i="61" s="1"/>
  <c r="J33" i="61" s="1"/>
  <c r="P33" i="61" s="1"/>
  <c r="E15" i="61"/>
  <c r="F15" i="61" s="1"/>
  <c r="J15" i="61" s="1"/>
  <c r="P15" i="61" s="1"/>
  <c r="N33" i="53"/>
  <c r="S33" i="53" s="1"/>
  <c r="P35" i="54"/>
  <c r="N35" i="54"/>
  <c r="E10" i="54"/>
  <c r="F10" i="54" s="1"/>
  <c r="J10" i="54" s="1"/>
  <c r="P10" i="54" s="1"/>
  <c r="N26" i="54"/>
  <c r="E23" i="54"/>
  <c r="F23" i="54" s="1"/>
  <c r="J23" i="54" s="1"/>
  <c r="P23" i="54" s="1"/>
  <c r="N30" i="60"/>
  <c r="E16" i="60"/>
  <c r="F16" i="60" s="1"/>
  <c r="J16" i="60" s="1"/>
  <c r="P16" i="60" s="1"/>
  <c r="N36" i="60"/>
  <c r="N41" i="53"/>
  <c r="P41" i="53"/>
  <c r="N49" i="59"/>
  <c r="E32" i="59"/>
  <c r="F32" i="59" s="1"/>
  <c r="J32" i="59" s="1"/>
  <c r="P32" i="59" s="1"/>
  <c r="E24" i="59"/>
  <c r="F24" i="59" s="1"/>
  <c r="J24" i="59" s="1"/>
  <c r="P24" i="59" s="1"/>
  <c r="N46" i="52"/>
  <c r="E19" i="52"/>
  <c r="F19" i="52" s="1"/>
  <c r="J19" i="52" s="1"/>
  <c r="P19" i="52" s="1"/>
  <c r="P32" i="52"/>
  <c r="N32" i="52"/>
  <c r="N48" i="52"/>
  <c r="N48" i="53"/>
  <c r="S48" i="53" s="1"/>
  <c r="N41" i="52"/>
  <c r="P41" i="52"/>
  <c r="S30" i="55"/>
  <c r="E12" i="58"/>
  <c r="F12" i="58" s="1"/>
  <c r="J12" i="58" s="1"/>
  <c r="P12" i="58" s="1"/>
  <c r="S12" i="58" s="1"/>
  <c r="E50" i="61"/>
  <c r="F50" i="61" s="1"/>
  <c r="J50" i="61" s="1"/>
  <c r="P50" i="61" s="1"/>
  <c r="E43" i="61"/>
  <c r="F43" i="61" s="1"/>
  <c r="J43" i="61" s="1"/>
  <c r="P43" i="61" s="1"/>
  <c r="E32" i="61"/>
  <c r="F32" i="61" s="1"/>
  <c r="J32" i="61" s="1"/>
  <c r="P32" i="61" s="1"/>
  <c r="N28" i="61"/>
  <c r="P28" i="61"/>
  <c r="E49" i="61"/>
  <c r="F49" i="61" s="1"/>
  <c r="J49" i="61" s="1"/>
  <c r="P49" i="61" s="1"/>
  <c r="S20" i="54"/>
  <c r="E12" i="54"/>
  <c r="F12" i="54" s="1"/>
  <c r="J12" i="54" s="1"/>
  <c r="P12" i="54" s="1"/>
  <c r="E48" i="54"/>
  <c r="F48" i="54" s="1"/>
  <c r="J48" i="54" s="1"/>
  <c r="P48" i="54" s="1"/>
  <c r="E17" i="54"/>
  <c r="F17" i="54" s="1"/>
  <c r="J17" i="54" s="1"/>
  <c r="P17" i="54" s="1"/>
  <c r="E55" i="60"/>
  <c r="F55" i="60" s="1"/>
  <c r="J55" i="60" s="1"/>
  <c r="P55" i="60" s="1"/>
  <c r="N18" i="60"/>
  <c r="N35" i="60"/>
  <c r="P35" i="60"/>
  <c r="E15" i="60"/>
  <c r="F15" i="60" s="1"/>
  <c r="J15" i="60" s="1"/>
  <c r="P15" i="60" s="1"/>
  <c r="N45" i="60"/>
  <c r="E48" i="59"/>
  <c r="F48" i="59" s="1"/>
  <c r="J48" i="59" s="1"/>
  <c r="P48" i="59" s="1"/>
  <c r="E27" i="59"/>
  <c r="F27" i="59" s="1"/>
  <c r="J27" i="59" s="1"/>
  <c r="P27" i="59" s="1"/>
  <c r="N17" i="59"/>
  <c r="G35" i="54" l="1"/>
  <c r="I35" i="54" s="1"/>
  <c r="S7" i="53"/>
  <c r="S21" i="61"/>
  <c r="S37" i="61"/>
  <c r="S55" i="61"/>
  <c r="G16" i="60"/>
  <c r="I16" i="60" s="1"/>
  <c r="G37" i="61"/>
  <c r="I37" i="61" s="1"/>
  <c r="G16" i="54"/>
  <c r="I16" i="54" s="1"/>
  <c r="G14" i="52"/>
  <c r="I14" i="52" s="1"/>
  <c r="G32" i="59"/>
  <c r="I32" i="59" s="1"/>
  <c r="G43" i="52"/>
  <c r="I43" i="52" s="1"/>
  <c r="G54" i="61"/>
  <c r="I54" i="61" s="1"/>
  <c r="G42" i="52"/>
  <c r="I42" i="52" s="1"/>
  <c r="G13" i="60"/>
  <c r="I13" i="60" s="1"/>
  <c r="G11" i="58"/>
  <c r="I11" i="58" s="1"/>
  <c r="G9" i="55"/>
  <c r="Q9" i="56" s="1"/>
  <c r="S9" i="56" s="1"/>
  <c r="T2" i="56" s="1"/>
  <c r="G47" i="59"/>
  <c r="I47" i="59" s="1"/>
  <c r="G19" i="61"/>
  <c r="I19" i="61" s="1"/>
  <c r="G35" i="60"/>
  <c r="I35" i="60" s="1"/>
  <c r="G42" i="54"/>
  <c r="I42" i="54" s="1"/>
  <c r="G18" i="61"/>
  <c r="I18" i="61" s="1"/>
  <c r="G18" i="52"/>
  <c r="I18" i="52" s="1"/>
  <c r="G50" i="52"/>
  <c r="I50" i="52" s="1"/>
  <c r="G11" i="54"/>
  <c r="I11" i="54" s="1"/>
  <c r="G26" i="59"/>
  <c r="I26" i="59" s="1"/>
  <c r="S27" i="54"/>
  <c r="G42" i="59"/>
  <c r="I42" i="59" s="1"/>
  <c r="S35" i="54"/>
  <c r="S16" i="55"/>
  <c r="S43" i="61"/>
  <c r="S42" i="54"/>
  <c r="G28" i="59"/>
  <c r="I28" i="59" s="1"/>
  <c r="G32" i="54"/>
  <c r="I32" i="54" s="1"/>
  <c r="G26" i="60"/>
  <c r="I26" i="60" s="1"/>
  <c r="G10" i="57"/>
  <c r="I10" i="57" s="1"/>
  <c r="G48" i="54"/>
  <c r="I48" i="54" s="1"/>
  <c r="S36" i="60"/>
  <c r="G16" i="59"/>
  <c r="I16" i="59" s="1"/>
  <c r="S39" i="61"/>
  <c r="G17" i="52"/>
  <c r="I17" i="52" s="1"/>
  <c r="G49" i="52"/>
  <c r="I49" i="52" s="1"/>
  <c r="G30" i="61"/>
  <c r="I30" i="61" s="1"/>
  <c r="G24" i="54"/>
  <c r="I24" i="54" s="1"/>
  <c r="G22" i="61"/>
  <c r="I22" i="61" s="1"/>
  <c r="G11" i="57"/>
  <c r="G24" i="59"/>
  <c r="I24" i="59" s="1"/>
  <c r="G23" i="54"/>
  <c r="I23" i="54" s="1"/>
  <c r="G10" i="54"/>
  <c r="I10" i="54" s="1"/>
  <c r="G30" i="52"/>
  <c r="I30" i="52" s="1"/>
  <c r="G20" i="61"/>
  <c r="I20" i="61" s="1"/>
  <c r="G55" i="61"/>
  <c r="I55" i="61" s="1"/>
  <c r="G52" i="59"/>
  <c r="I52" i="59" s="1"/>
  <c r="G24" i="53"/>
  <c r="I24" i="53" s="1"/>
  <c r="G50" i="60"/>
  <c r="I50" i="60" s="1"/>
  <c r="G51" i="60"/>
  <c r="I51" i="60" s="1"/>
  <c r="G5" i="52"/>
  <c r="I5" i="52" s="1"/>
  <c r="G10" i="56"/>
  <c r="G40" i="61"/>
  <c r="I40" i="61" s="1"/>
  <c r="G31" i="61"/>
  <c r="I31" i="61" s="1"/>
  <c r="G16" i="52"/>
  <c r="I16" i="52" s="1"/>
  <c r="G51" i="61"/>
  <c r="I51" i="61" s="1"/>
  <c r="G12" i="59"/>
  <c r="I12" i="59" s="1"/>
  <c r="G41" i="52"/>
  <c r="I41" i="52" s="1"/>
  <c r="G45" i="52"/>
  <c r="I45" i="52" s="1"/>
  <c r="G44" i="61"/>
  <c r="I44" i="61" s="1"/>
  <c r="S20" i="52"/>
  <c r="S52" i="61"/>
  <c r="S18" i="60"/>
  <c r="S15" i="54"/>
  <c r="S56" i="59"/>
  <c r="S32" i="60"/>
  <c r="S42" i="61"/>
  <c r="S54" i="61"/>
  <c r="S26" i="59"/>
  <c r="S41" i="61"/>
  <c r="S25" i="54"/>
  <c r="S52" i="59"/>
  <c r="S41" i="54"/>
  <c r="S28" i="61"/>
  <c r="S30" i="61"/>
  <c r="G52" i="52"/>
  <c r="I52" i="52" s="1"/>
  <c r="S50" i="60"/>
  <c r="S24" i="52"/>
  <c r="G44" i="60"/>
  <c r="I44" i="60" s="1"/>
  <c r="S51" i="59"/>
  <c r="S25" i="60"/>
  <c r="S56" i="54"/>
  <c r="S45" i="61"/>
  <c r="S53" i="54"/>
  <c r="S16" i="54"/>
  <c r="G48" i="61"/>
  <c r="I48" i="61" s="1"/>
  <c r="G41" i="61"/>
  <c r="I41" i="61" s="1"/>
  <c r="S53" i="52"/>
  <c r="G37" i="52"/>
  <c r="I37" i="52" s="1"/>
  <c r="G51" i="52"/>
  <c r="I51" i="52" s="1"/>
  <c r="G39" i="52"/>
  <c r="I39" i="52" s="1"/>
  <c r="S40" i="59"/>
  <c r="G41" i="53"/>
  <c r="I41" i="53" s="1"/>
  <c r="G36" i="60"/>
  <c r="I36" i="60" s="1"/>
  <c r="G25" i="60"/>
  <c r="I25" i="60" s="1"/>
  <c r="G38" i="61"/>
  <c r="I38" i="61" s="1"/>
  <c r="G25" i="52"/>
  <c r="I25" i="52" s="1"/>
  <c r="G49" i="60"/>
  <c r="I49" i="60" s="1"/>
  <c r="G38" i="54"/>
  <c r="I38" i="54" s="1"/>
  <c r="G28" i="60"/>
  <c r="I28" i="60" s="1"/>
  <c r="G20" i="60"/>
  <c r="I20" i="60" s="1"/>
  <c r="G27" i="54"/>
  <c r="I27" i="54" s="1"/>
  <c r="G35" i="61"/>
  <c r="I35" i="61" s="1"/>
  <c r="S35" i="60"/>
  <c r="S49" i="59"/>
  <c r="G28" i="54"/>
  <c r="I28" i="54" s="1"/>
  <c r="S39" i="60"/>
  <c r="G34" i="52"/>
  <c r="I34" i="52" s="1"/>
  <c r="G53" i="60"/>
  <c r="I53" i="60" s="1"/>
  <c r="G56" i="54"/>
  <c r="I56" i="54" s="1"/>
  <c r="G45" i="61"/>
  <c r="I45" i="61" s="1"/>
  <c r="G5" i="1"/>
  <c r="S17" i="59"/>
  <c r="S45" i="60"/>
  <c r="G13" i="52"/>
  <c r="I13" i="52" s="1"/>
  <c r="S42" i="60"/>
  <c r="S46" i="54"/>
  <c r="S54" i="60"/>
  <c r="S53" i="61"/>
  <c r="S15" i="59"/>
  <c r="S17" i="60"/>
  <c r="S51" i="60"/>
  <c r="G27" i="61"/>
  <c r="I27" i="61" s="1"/>
  <c r="G11" i="52"/>
  <c r="I11" i="52" s="1"/>
  <c r="S9" i="54"/>
  <c r="G27" i="52"/>
  <c r="I27" i="52" s="1"/>
  <c r="S14" i="52"/>
  <c r="S49" i="60"/>
  <c r="S38" i="52"/>
  <c r="G49" i="59"/>
  <c r="I49" i="59" s="1"/>
  <c r="G51" i="59"/>
  <c r="I51" i="59" s="1"/>
  <c r="G19" i="60"/>
  <c r="I19" i="60" s="1"/>
  <c r="G17" i="60"/>
  <c r="I17" i="60" s="1"/>
  <c r="G17" i="61"/>
  <c r="I17" i="61" s="1"/>
  <c r="G31" i="52"/>
  <c r="I31" i="52" s="1"/>
  <c r="G23" i="60"/>
  <c r="I23" i="60" s="1"/>
  <c r="G41" i="54"/>
  <c r="I41" i="54" s="1"/>
  <c r="G41" i="59"/>
  <c r="I41" i="59" s="1"/>
  <c r="G30" i="60"/>
  <c r="I30" i="60" s="1"/>
  <c r="G45" i="54"/>
  <c r="I45" i="54" s="1"/>
  <c r="G46" i="61"/>
  <c r="I46" i="61" s="1"/>
  <c r="G35" i="52"/>
  <c r="I35" i="52" s="1"/>
  <c r="S27" i="61"/>
  <c r="G48" i="59"/>
  <c r="I48" i="59" s="1"/>
  <c r="G15" i="60"/>
  <c r="I15" i="60" s="1"/>
  <c r="G17" i="54"/>
  <c r="I17" i="54" s="1"/>
  <c r="G12" i="54"/>
  <c r="I12" i="54" s="1"/>
  <c r="G49" i="61"/>
  <c r="I49" i="61" s="1"/>
  <c r="G32" i="61"/>
  <c r="I32" i="61" s="1"/>
  <c r="G50" i="61"/>
  <c r="I50" i="61" s="1"/>
  <c r="S48" i="52"/>
  <c r="G19" i="52"/>
  <c r="I19" i="52" s="1"/>
  <c r="S41" i="53"/>
  <c r="G15" i="61"/>
  <c r="I15" i="61" s="1"/>
  <c r="S33" i="52"/>
  <c r="S15" i="52"/>
  <c r="G29" i="59"/>
  <c r="I29" i="59" s="1"/>
  <c r="G48" i="60"/>
  <c r="I48" i="60" s="1"/>
  <c r="G55" i="54"/>
  <c r="I55" i="54" s="1"/>
  <c r="G10" i="52"/>
  <c r="I10" i="52" s="1"/>
  <c r="G21" i="52"/>
  <c r="I21" i="52" s="1"/>
  <c r="G26" i="52"/>
  <c r="I26" i="52" s="1"/>
  <c r="G47" i="52"/>
  <c r="I47" i="52" s="1"/>
  <c r="G22" i="59"/>
  <c r="I22" i="59" s="1"/>
  <c r="G21" i="59"/>
  <c r="I21" i="59" s="1"/>
  <c r="G14" i="53"/>
  <c r="I14" i="53" s="1"/>
  <c r="G40" i="60"/>
  <c r="I40" i="60" s="1"/>
  <c r="S44" i="54"/>
  <c r="G39" i="54"/>
  <c r="I39" i="54" s="1"/>
  <c r="S44" i="52"/>
  <c r="S23" i="52"/>
  <c r="G17" i="59"/>
  <c r="I17" i="59" s="1"/>
  <c r="G38" i="60"/>
  <c r="I38" i="60" s="1"/>
  <c r="G49" i="54"/>
  <c r="I49" i="54" s="1"/>
  <c r="S38" i="54"/>
  <c r="S41" i="59"/>
  <c r="G56" i="59"/>
  <c r="I56" i="59" s="1"/>
  <c r="S45" i="54"/>
  <c r="G26" i="54"/>
  <c r="I26" i="54" s="1"/>
  <c r="S23" i="61"/>
  <c r="S56" i="52"/>
  <c r="G15" i="52"/>
  <c r="I15" i="52" s="1"/>
  <c r="G40" i="52"/>
  <c r="I40" i="52" s="1"/>
  <c r="G42" i="60"/>
  <c r="I42" i="60" s="1"/>
  <c r="G31" i="60"/>
  <c r="I31" i="60" s="1"/>
  <c r="G37" i="54"/>
  <c r="I37" i="54" s="1"/>
  <c r="S14" i="54"/>
  <c r="G47" i="54"/>
  <c r="I47" i="54" s="1"/>
  <c r="G24" i="52"/>
  <c r="I24" i="52" s="1"/>
  <c r="S38" i="59"/>
  <c r="S14" i="53"/>
  <c r="G54" i="60"/>
  <c r="I54" i="60" s="1"/>
  <c r="G13" i="54"/>
  <c r="I13" i="54" s="1"/>
  <c r="S25" i="61"/>
  <c r="S56" i="61"/>
  <c r="G33" i="59"/>
  <c r="I33" i="59" s="1"/>
  <c r="S35" i="59"/>
  <c r="S23" i="60"/>
  <c r="S17" i="54"/>
  <c r="G18" i="54"/>
  <c r="I18" i="54" s="1"/>
  <c r="G25" i="54"/>
  <c r="I25" i="54" s="1"/>
  <c r="S9" i="52"/>
  <c r="G32" i="52"/>
  <c r="I32" i="52" s="1"/>
  <c r="S24" i="59"/>
  <c r="S20" i="60"/>
  <c r="G42" i="61"/>
  <c r="I42" i="61" s="1"/>
  <c r="G36" i="52"/>
  <c r="I36" i="52" s="1"/>
  <c r="S53" i="60"/>
  <c r="S26" i="60"/>
  <c r="G14" i="54"/>
  <c r="I14" i="54" s="1"/>
  <c r="S34" i="61"/>
  <c r="S24" i="61"/>
  <c r="G55" i="59"/>
  <c r="I55" i="59" s="1"/>
  <c r="G37" i="59"/>
  <c r="I37" i="59" s="1"/>
  <c r="S52" i="60"/>
  <c r="G44" i="54"/>
  <c r="I44" i="54" s="1"/>
  <c r="S34" i="54"/>
  <c r="G21" i="61"/>
  <c r="I21" i="61" s="1"/>
  <c r="G53" i="52"/>
  <c r="I53" i="52" s="1"/>
  <c r="S23" i="59"/>
  <c r="S55" i="60"/>
  <c r="S18" i="54"/>
  <c r="G28" i="61"/>
  <c r="I28" i="61" s="1"/>
  <c r="G53" i="61"/>
  <c r="I53" i="61" s="1"/>
  <c r="G39" i="61"/>
  <c r="I39" i="61" s="1"/>
  <c r="G48" i="52"/>
  <c r="I48" i="52" s="1"/>
  <c r="G9" i="52"/>
  <c r="I9" i="52" s="1"/>
  <c r="S45" i="52"/>
  <c r="G15" i="59"/>
  <c r="I15" i="59" s="1"/>
  <c r="G56" i="52"/>
  <c r="I56" i="52" s="1"/>
  <c r="S52" i="52"/>
  <c r="S42" i="52"/>
  <c r="S36" i="52"/>
  <c r="S28" i="59"/>
  <c r="G34" i="61"/>
  <c r="I34" i="61" s="1"/>
  <c r="S7" i="52"/>
  <c r="G19" i="59"/>
  <c r="I19" i="59" s="1"/>
  <c r="G44" i="59"/>
  <c r="I44" i="59" s="1"/>
  <c r="S21" i="54"/>
  <c r="G9" i="54"/>
  <c r="I9" i="54" s="1"/>
  <c r="S31" i="61"/>
  <c r="G23" i="52"/>
  <c r="I23" i="52" s="1"/>
  <c r="S16" i="52"/>
  <c r="S15" i="61"/>
  <c r="S22" i="59"/>
  <c r="S40" i="60"/>
  <c r="S16" i="59"/>
  <c r="S38" i="60"/>
  <c r="S32" i="61"/>
  <c r="E14" i="61"/>
  <c r="F14" i="61" s="1"/>
  <c r="J14" i="61" s="1"/>
  <c r="S47" i="54"/>
  <c r="S33" i="59"/>
  <c r="S16" i="60"/>
  <c r="S11" i="54"/>
  <c r="S17" i="61"/>
  <c r="S39" i="59"/>
  <c r="S41" i="60"/>
  <c r="S22" i="60"/>
  <c r="S13" i="54"/>
  <c r="S18" i="61"/>
  <c r="G27" i="59"/>
  <c r="I27" i="59" s="1"/>
  <c r="G55" i="60"/>
  <c r="I55" i="60" s="1"/>
  <c r="G43" i="61"/>
  <c r="I43" i="61" s="1"/>
  <c r="G12" i="58"/>
  <c r="S41" i="52"/>
  <c r="S32" i="52"/>
  <c r="S46" i="52"/>
  <c r="S30" i="60"/>
  <c r="S26" i="54"/>
  <c r="G33" i="61"/>
  <c r="I33" i="61" s="1"/>
  <c r="S44" i="61"/>
  <c r="G28" i="52"/>
  <c r="I28" i="52" s="1"/>
  <c r="G18" i="59"/>
  <c r="I18" i="59" s="1"/>
  <c r="G31" i="54"/>
  <c r="I31" i="54" s="1"/>
  <c r="S19" i="54"/>
  <c r="G29" i="52"/>
  <c r="I29" i="52" s="1"/>
  <c r="G54" i="52"/>
  <c r="I54" i="52" s="1"/>
  <c r="S19" i="59"/>
  <c r="G38" i="59"/>
  <c r="I38" i="59" s="1"/>
  <c r="S36" i="59"/>
  <c r="G52" i="60"/>
  <c r="I52" i="60" s="1"/>
  <c r="S27" i="52"/>
  <c r="S46" i="59"/>
  <c r="G35" i="59"/>
  <c r="I35" i="59" s="1"/>
  <c r="G45" i="60"/>
  <c r="I45" i="60" s="1"/>
  <c r="G18" i="60"/>
  <c r="I18" i="60" s="1"/>
  <c r="S12" i="54"/>
  <c r="S51" i="61"/>
  <c r="G46" i="52"/>
  <c r="I46" i="52" s="1"/>
  <c r="S28" i="60"/>
  <c r="S28" i="54"/>
  <c r="E6" i="52"/>
  <c r="F6" i="52" s="1"/>
  <c r="J6" i="52" s="1"/>
  <c r="P6" i="52" s="1"/>
  <c r="S6" i="52" s="1"/>
  <c r="G39" i="59"/>
  <c r="I39" i="59" s="1"/>
  <c r="S24" i="53"/>
  <c r="G21" i="60"/>
  <c r="I21" i="60" s="1"/>
  <c r="E8" i="55"/>
  <c r="F8" i="55" s="1"/>
  <c r="J8" i="55" s="1"/>
  <c r="S38" i="61"/>
  <c r="S35" i="52"/>
  <c r="G7" i="52"/>
  <c r="I7" i="52" s="1"/>
  <c r="S26" i="52"/>
  <c r="S37" i="59"/>
  <c r="S44" i="60"/>
  <c r="G22" i="60"/>
  <c r="I22" i="60" s="1"/>
  <c r="S39" i="54"/>
  <c r="G46" i="59"/>
  <c r="I46" i="59" s="1"/>
  <c r="G23" i="59"/>
  <c r="I23" i="59" s="1"/>
  <c r="S32" i="54"/>
  <c r="G36" i="61"/>
  <c r="I36" i="61" s="1"/>
  <c r="S17" i="52"/>
  <c r="S34" i="52"/>
  <c r="E14" i="60"/>
  <c r="F14" i="60" s="1"/>
  <c r="J14" i="60" s="1"/>
  <c r="P14" i="60" s="1"/>
  <c r="S14" i="60" s="1"/>
  <c r="S23" i="54"/>
  <c r="G23" i="61"/>
  <c r="I23" i="61" s="1"/>
  <c r="S46" i="61"/>
  <c r="S13" i="52"/>
  <c r="S47" i="59"/>
  <c r="G46" i="54"/>
  <c r="I46" i="54" s="1"/>
  <c r="G19" i="54"/>
  <c r="I19" i="54" s="1"/>
  <c r="S16" i="61"/>
  <c r="S26" i="61"/>
  <c r="S11" i="52"/>
  <c r="S44" i="59"/>
  <c r="G36" i="59"/>
  <c r="I36" i="59" s="1"/>
  <c r="G41" i="60"/>
  <c r="I41" i="60" s="1"/>
  <c r="G21" i="54"/>
  <c r="I21" i="54" s="1"/>
  <c r="S40" i="61"/>
  <c r="G25" i="61"/>
  <c r="I25" i="61" s="1"/>
  <c r="G56" i="61"/>
  <c r="I56" i="61" s="1"/>
  <c r="G44" i="52"/>
  <c r="I44" i="52" s="1"/>
  <c r="S37" i="52"/>
  <c r="G12" i="52"/>
  <c r="I12" i="52" s="1"/>
  <c r="S27" i="59"/>
  <c r="S15" i="60"/>
  <c r="G38" i="52"/>
  <c r="I38" i="52" s="1"/>
  <c r="G20" i="52"/>
  <c r="I20" i="52" s="1"/>
  <c r="G40" i="59"/>
  <c r="I40" i="59" s="1"/>
  <c r="S43" i="52"/>
  <c r="G33" i="52"/>
  <c r="I33" i="52" s="1"/>
  <c r="G55" i="52"/>
  <c r="I55" i="52" s="1"/>
  <c r="S29" i="59"/>
  <c r="S42" i="59"/>
  <c r="S48" i="60"/>
  <c r="S31" i="60"/>
  <c r="S37" i="54"/>
  <c r="G16" i="61"/>
  <c r="I16" i="61" s="1"/>
  <c r="G26" i="61"/>
  <c r="I26" i="61" s="1"/>
  <c r="S55" i="52"/>
  <c r="S29" i="52"/>
  <c r="S47" i="52"/>
  <c r="G39" i="60"/>
  <c r="I39" i="60" s="1"/>
  <c r="G32" i="60"/>
  <c r="I32" i="60" s="1"/>
  <c r="G53" i="54"/>
  <c r="I53" i="54" s="1"/>
  <c r="G15" i="54"/>
  <c r="I15" i="54" s="1"/>
  <c r="G34" i="54"/>
  <c r="I34" i="54" s="1"/>
  <c r="G52" i="61"/>
  <c r="I52" i="61" s="1"/>
  <c r="S48" i="54"/>
  <c r="S32" i="59"/>
  <c r="S33" i="61"/>
  <c r="S28" i="52"/>
  <c r="E6" i="53"/>
  <c r="F6" i="53" s="1"/>
  <c r="J6" i="53" s="1"/>
  <c r="E8" i="54"/>
  <c r="F8" i="54" s="1"/>
  <c r="J8" i="54" s="1"/>
  <c r="P8" i="54" s="1"/>
  <c r="S8" i="54" s="1"/>
  <c r="S19" i="61"/>
  <c r="S48" i="59"/>
  <c r="S49" i="54"/>
  <c r="S19" i="52"/>
  <c r="S30" i="52"/>
  <c r="S18" i="59"/>
  <c r="S55" i="54"/>
  <c r="S31" i="54"/>
  <c r="S50" i="52"/>
  <c r="S49" i="61"/>
  <c r="S50" i="61"/>
  <c r="S39" i="52"/>
  <c r="S19" i="60"/>
  <c r="S10" i="54"/>
  <c r="S24" i="54"/>
  <c r="S22" i="61"/>
  <c r="S18" i="52"/>
  <c r="S31" i="52"/>
  <c r="S21" i="60"/>
  <c r="S20" i="61"/>
  <c r="S21" i="52"/>
  <c r="S54" i="52"/>
  <c r="S55" i="59"/>
  <c r="S21" i="59"/>
  <c r="S48" i="61"/>
  <c r="S12" i="52"/>
  <c r="S51" i="52"/>
  <c r="G8" i="54" l="1"/>
  <c r="Q8" i="55" s="1"/>
  <c r="S8" i="55" s="1"/>
  <c r="I9" i="55"/>
  <c r="T43" i="56"/>
  <c r="T54" i="56"/>
  <c r="T11" i="56"/>
  <c r="T62" i="56"/>
  <c r="T16" i="56"/>
  <c r="D7" i="50"/>
  <c r="L7" i="50" s="1"/>
  <c r="M7" i="50" s="1"/>
  <c r="T63" i="56"/>
  <c r="T26" i="56"/>
  <c r="T12" i="56"/>
  <c r="T41" i="56"/>
  <c r="T30" i="56"/>
  <c r="T39" i="56"/>
  <c r="T25" i="56"/>
  <c r="T44" i="56"/>
  <c r="T49" i="56"/>
  <c r="T46" i="56"/>
  <c r="T22" i="56"/>
  <c r="T55" i="56"/>
  <c r="T36" i="56"/>
  <c r="T37" i="56"/>
  <c r="T68" i="56"/>
  <c r="T15" i="56"/>
  <c r="T64" i="56"/>
  <c r="T67" i="56"/>
  <c r="T14" i="56"/>
  <c r="T57" i="56"/>
  <c r="T29" i="56"/>
  <c r="T13" i="56"/>
  <c r="T17" i="56"/>
  <c r="Q10" i="57"/>
  <c r="S10" i="57" s="1"/>
  <c r="I10" i="56"/>
  <c r="I11" i="57"/>
  <c r="Q11" i="58"/>
  <c r="S11" i="58" s="1"/>
  <c r="T53" i="56"/>
  <c r="T65" i="56"/>
  <c r="T56" i="56"/>
  <c r="T58" i="56"/>
  <c r="T42" i="56"/>
  <c r="T32" i="56"/>
  <c r="T28" i="56"/>
  <c r="T27" i="56"/>
  <c r="T47" i="56"/>
  <c r="T20" i="56"/>
  <c r="T10" i="56"/>
  <c r="T9" i="56"/>
  <c r="T24" i="56"/>
  <c r="T48" i="56"/>
  <c r="T66" i="56"/>
  <c r="T38" i="56"/>
  <c r="T59" i="56"/>
  <c r="T50" i="56"/>
  <c r="T33" i="56"/>
  <c r="T19" i="56"/>
  <c r="T40" i="56"/>
  <c r="T61" i="56"/>
  <c r="T18" i="56"/>
  <c r="T31" i="56"/>
  <c r="T35" i="56"/>
  <c r="T23" i="56"/>
  <c r="T21" i="56"/>
  <c r="T51" i="56"/>
  <c r="T45" i="56"/>
  <c r="T60" i="56"/>
  <c r="T34" i="56"/>
  <c r="T69" i="56"/>
  <c r="T52" i="56"/>
  <c r="Q5" i="52"/>
  <c r="S5" i="52" s="1"/>
  <c r="T2" i="52" s="1"/>
  <c r="T6" i="52" s="1"/>
  <c r="I5" i="1"/>
  <c r="T2" i="54"/>
  <c r="T8" i="54" s="1"/>
  <c r="I8" i="54"/>
  <c r="G14" i="61"/>
  <c r="I14" i="61" s="1"/>
  <c r="G14" i="60"/>
  <c r="G8" i="55"/>
  <c r="I8" i="55" s="1"/>
  <c r="G6" i="52"/>
  <c r="T2" i="60"/>
  <c r="T40" i="60" s="1"/>
  <c r="G6" i="53"/>
  <c r="I6" i="53" s="1"/>
  <c r="I12" i="58"/>
  <c r="Q12" i="59"/>
  <c r="S12" i="59" s="1"/>
  <c r="F7" i="50" l="1"/>
  <c r="T38" i="54"/>
  <c r="T2" i="57"/>
  <c r="T10" i="57" s="1"/>
  <c r="T2" i="58"/>
  <c r="T11" i="58" s="1"/>
  <c r="T12" i="54"/>
  <c r="S70" i="56"/>
  <c r="T34" i="54"/>
  <c r="T28" i="52"/>
  <c r="T17" i="54"/>
  <c r="T17" i="52"/>
  <c r="T35" i="52"/>
  <c r="T45" i="52"/>
  <c r="T29" i="52"/>
  <c r="T43" i="52"/>
  <c r="T32" i="52"/>
  <c r="T39" i="52"/>
  <c r="T27" i="52"/>
  <c r="T50" i="52"/>
  <c r="T33" i="52"/>
  <c r="T13" i="52"/>
  <c r="T31" i="54"/>
  <c r="T41" i="52"/>
  <c r="T20" i="60"/>
  <c r="I14" i="60"/>
  <c r="Q14" i="61"/>
  <c r="S14" i="61" s="1"/>
  <c r="T14" i="54"/>
  <c r="T16" i="60"/>
  <c r="T48" i="54"/>
  <c r="T19" i="60"/>
  <c r="T26" i="54"/>
  <c r="T44" i="60"/>
  <c r="T15" i="52"/>
  <c r="T36" i="52"/>
  <c r="T41" i="60"/>
  <c r="T19" i="54"/>
  <c r="T23" i="54"/>
  <c r="T44" i="54"/>
  <c r="T38" i="60"/>
  <c r="T34" i="52"/>
  <c r="T18" i="52"/>
  <c r="T56" i="52"/>
  <c r="T21" i="54"/>
  <c r="T49" i="54"/>
  <c r="T31" i="52"/>
  <c r="T12" i="52"/>
  <c r="T45" i="54"/>
  <c r="T9" i="52"/>
  <c r="T42" i="52"/>
  <c r="T26" i="52"/>
  <c r="T31" i="60"/>
  <c r="T2" i="55"/>
  <c r="T8" i="55" s="1"/>
  <c r="T23" i="52"/>
  <c r="T2" i="59"/>
  <c r="T12" i="59" s="1"/>
  <c r="T37" i="54"/>
  <c r="T30" i="52"/>
  <c r="T52" i="60"/>
  <c r="T11" i="54"/>
  <c r="T11" i="52"/>
  <c r="T47" i="52"/>
  <c r="T21" i="52"/>
  <c r="T16" i="52"/>
  <c r="T13" i="54"/>
  <c r="T32" i="54"/>
  <c r="T55" i="54"/>
  <c r="T54" i="52"/>
  <c r="T48" i="52"/>
  <c r="T26" i="60"/>
  <c r="T7" i="52"/>
  <c r="T39" i="54"/>
  <c r="T55" i="52"/>
  <c r="T19" i="52"/>
  <c r="T69" i="54"/>
  <c r="T35" i="54"/>
  <c r="T61" i="54"/>
  <c r="T15" i="54"/>
  <c r="T53" i="54"/>
  <c r="T54" i="54"/>
  <c r="T33" i="54"/>
  <c r="D5" i="50"/>
  <c r="T9" i="54"/>
  <c r="T25" i="54"/>
  <c r="T50" i="54"/>
  <c r="T29" i="54"/>
  <c r="T16" i="54"/>
  <c r="T63" i="54"/>
  <c r="T52" i="54"/>
  <c r="T36" i="54"/>
  <c r="T20" i="54"/>
  <c r="T66" i="54"/>
  <c r="T57" i="54"/>
  <c r="T43" i="54"/>
  <c r="T22" i="54"/>
  <c r="T27" i="54"/>
  <c r="T60" i="54"/>
  <c r="T67" i="54"/>
  <c r="T7" i="54"/>
  <c r="T62" i="54"/>
  <c r="T65" i="54"/>
  <c r="T59" i="54"/>
  <c r="T41" i="54"/>
  <c r="T64" i="54"/>
  <c r="T40" i="54"/>
  <c r="T42" i="54"/>
  <c r="T68" i="54"/>
  <c r="T51" i="54"/>
  <c r="T56" i="54"/>
  <c r="T58" i="54"/>
  <c r="T30" i="54"/>
  <c r="T46" i="54"/>
  <c r="T22" i="60"/>
  <c r="T68" i="60"/>
  <c r="T43" i="60"/>
  <c r="T32" i="60"/>
  <c r="T69" i="60"/>
  <c r="T39" i="60"/>
  <c r="T29" i="60"/>
  <c r="T33" i="60"/>
  <c r="T66" i="60"/>
  <c r="T46" i="60"/>
  <c r="T62" i="60"/>
  <c r="T34" i="60"/>
  <c r="T56" i="60"/>
  <c r="T37" i="60"/>
  <c r="T36" i="60"/>
  <c r="T13" i="60"/>
  <c r="T58" i="60"/>
  <c r="T51" i="60"/>
  <c r="T61" i="60"/>
  <c r="T60" i="60"/>
  <c r="T57" i="60"/>
  <c r="T49" i="60"/>
  <c r="T64" i="60"/>
  <c r="T18" i="60"/>
  <c r="T47" i="60"/>
  <c r="T63" i="60"/>
  <c r="T17" i="60"/>
  <c r="T54" i="60"/>
  <c r="T27" i="60"/>
  <c r="T59" i="60"/>
  <c r="D11" i="50"/>
  <c r="T65" i="60"/>
  <c r="T67" i="60"/>
  <c r="T24" i="60"/>
  <c r="T25" i="60"/>
  <c r="T45" i="60"/>
  <c r="T50" i="60"/>
  <c r="T35" i="60"/>
  <c r="T42" i="60"/>
  <c r="T51" i="52"/>
  <c r="T53" i="60"/>
  <c r="T52" i="52"/>
  <c r="T47" i="54"/>
  <c r="Q6" i="53"/>
  <c r="S6" i="53" s="1"/>
  <c r="I6" i="52"/>
  <c r="T10" i="54"/>
  <c r="T21" i="60"/>
  <c r="T44" i="52"/>
  <c r="T23" i="60"/>
  <c r="T55" i="60"/>
  <c r="T46" i="52"/>
  <c r="T28" i="60"/>
  <c r="T24" i="54"/>
  <c r="T15" i="60"/>
  <c r="T14" i="60"/>
  <c r="T48" i="60"/>
  <c r="T18" i="54"/>
  <c r="T30" i="60"/>
  <c r="T28" i="54"/>
  <c r="T37" i="52"/>
  <c r="T66" i="52"/>
  <c r="T58" i="52"/>
  <c r="T62" i="52"/>
  <c r="T5" i="52"/>
  <c r="T22" i="52"/>
  <c r="T67" i="52"/>
  <c r="T14" i="52"/>
  <c r="T68" i="52"/>
  <c r="T25" i="52"/>
  <c r="T38" i="52"/>
  <c r="T60" i="52"/>
  <c r="T65" i="52"/>
  <c r="T10" i="52"/>
  <c r="T8" i="52"/>
  <c r="T63" i="52"/>
  <c r="T61" i="52"/>
  <c r="T20" i="52"/>
  <c r="D3" i="50"/>
  <c r="T57" i="52"/>
  <c r="T59" i="52"/>
  <c r="T53" i="52"/>
  <c r="T64" i="52"/>
  <c r="T69" i="52"/>
  <c r="T40" i="52"/>
  <c r="T49" i="52"/>
  <c r="T24" i="52"/>
  <c r="T67" i="57" l="1"/>
  <c r="T54" i="57"/>
  <c r="T29" i="57"/>
  <c r="T48" i="57"/>
  <c r="T18" i="57"/>
  <c r="T20" i="57"/>
  <c r="T66" i="57"/>
  <c r="T12" i="57"/>
  <c r="T62" i="57"/>
  <c r="T52" i="57"/>
  <c r="T58" i="57"/>
  <c r="T19" i="57"/>
  <c r="T40" i="57"/>
  <c r="T46" i="57"/>
  <c r="T36" i="57"/>
  <c r="T53" i="57"/>
  <c r="T61" i="57"/>
  <c r="T38" i="57"/>
  <c r="T42" i="57"/>
  <c r="T22" i="57"/>
  <c r="T51" i="57"/>
  <c r="T39" i="57"/>
  <c r="T45" i="57"/>
  <c r="T55" i="57"/>
  <c r="T59" i="57"/>
  <c r="T44" i="57"/>
  <c r="T17" i="57"/>
  <c r="T63" i="57"/>
  <c r="D8" i="50"/>
  <c r="T47" i="57"/>
  <c r="T31" i="57"/>
  <c r="T69" i="57"/>
  <c r="T64" i="57"/>
  <c r="T15" i="57"/>
  <c r="T24" i="57"/>
  <c r="T27" i="57"/>
  <c r="T14" i="57"/>
  <c r="T13" i="57"/>
  <c r="T25" i="57"/>
  <c r="T43" i="57"/>
  <c r="T34" i="57"/>
  <c r="T23" i="57"/>
  <c r="T21" i="57"/>
  <c r="T26" i="57"/>
  <c r="T30" i="57"/>
  <c r="T41" i="57"/>
  <c r="T57" i="57"/>
  <c r="T16" i="57"/>
  <c r="T37" i="57"/>
  <c r="T50" i="57"/>
  <c r="T68" i="57"/>
  <c r="T60" i="57"/>
  <c r="T11" i="57"/>
  <c r="T32" i="57"/>
  <c r="T56" i="57"/>
  <c r="T65" i="57"/>
  <c r="T35" i="57"/>
  <c r="T28" i="57"/>
  <c r="T49" i="57"/>
  <c r="T33" i="57"/>
  <c r="T69" i="58"/>
  <c r="T14" i="58"/>
  <c r="T41" i="58"/>
  <c r="T19" i="58"/>
  <c r="T68" i="58"/>
  <c r="T33" i="58"/>
  <c r="T56" i="58"/>
  <c r="T53" i="58"/>
  <c r="T58" i="58"/>
  <c r="T27" i="58"/>
  <c r="T63" i="58"/>
  <c r="T24" i="58"/>
  <c r="T36" i="58"/>
  <c r="T39" i="58"/>
  <c r="T28" i="58"/>
  <c r="T48" i="58"/>
  <c r="T15" i="58"/>
  <c r="T35" i="58"/>
  <c r="T49" i="58"/>
  <c r="T60" i="58"/>
  <c r="T20" i="58"/>
  <c r="D9" i="50"/>
  <c r="T40" i="58"/>
  <c r="T61" i="58"/>
  <c r="T25" i="58"/>
  <c r="T55" i="58"/>
  <c r="T21" i="58"/>
  <c r="T17" i="58"/>
  <c r="T57" i="58"/>
  <c r="T65" i="58"/>
  <c r="T45" i="58"/>
  <c r="T59" i="58"/>
  <c r="T46" i="58"/>
  <c r="T18" i="58"/>
  <c r="T47" i="58"/>
  <c r="T54" i="58"/>
  <c r="T32" i="58"/>
  <c r="T29" i="58"/>
  <c r="T43" i="58"/>
  <c r="T44" i="58"/>
  <c r="T23" i="58"/>
  <c r="T42" i="58"/>
  <c r="T26" i="58"/>
  <c r="T64" i="58"/>
  <c r="T37" i="58"/>
  <c r="T67" i="58"/>
  <c r="T51" i="58"/>
  <c r="T62" i="58"/>
  <c r="T52" i="58"/>
  <c r="T31" i="58"/>
  <c r="T16" i="58"/>
  <c r="T13" i="58"/>
  <c r="T66" i="58"/>
  <c r="T12" i="58"/>
  <c r="T50" i="58"/>
  <c r="T34" i="58"/>
  <c r="T30" i="58"/>
  <c r="T38" i="58"/>
  <c r="T22" i="58"/>
  <c r="T48" i="59"/>
  <c r="T63" i="59"/>
  <c r="T65" i="59"/>
  <c r="T26" i="59"/>
  <c r="T61" i="59"/>
  <c r="T30" i="59"/>
  <c r="T58" i="59"/>
  <c r="T53" i="59"/>
  <c r="T59" i="59"/>
  <c r="T62" i="59"/>
  <c r="T13" i="59"/>
  <c r="T60" i="59"/>
  <c r="T45" i="59"/>
  <c r="T51" i="59"/>
  <c r="T20" i="59"/>
  <c r="T50" i="59"/>
  <c r="T66" i="59"/>
  <c r="T54" i="59"/>
  <c r="T69" i="59"/>
  <c r="T31" i="59"/>
  <c r="T25" i="59"/>
  <c r="T43" i="59"/>
  <c r="T68" i="59"/>
  <c r="T67" i="59"/>
  <c r="T14" i="59"/>
  <c r="D10" i="50"/>
  <c r="T15" i="59"/>
  <c r="T52" i="59"/>
  <c r="T40" i="59"/>
  <c r="T34" i="59"/>
  <c r="T64" i="59"/>
  <c r="T57" i="59"/>
  <c r="T49" i="59"/>
  <c r="T17" i="59"/>
  <c r="T56" i="59"/>
  <c r="T27" i="59"/>
  <c r="T28" i="59"/>
  <c r="T21" i="59"/>
  <c r="T37" i="59"/>
  <c r="T16" i="59"/>
  <c r="T19" i="59"/>
  <c r="T39" i="59"/>
  <c r="T38" i="59"/>
  <c r="T23" i="59"/>
  <c r="T35" i="59"/>
  <c r="T41" i="59"/>
  <c r="T47" i="59"/>
  <c r="T46" i="59"/>
  <c r="T55" i="59"/>
  <c r="T33" i="59"/>
  <c r="T44" i="59"/>
  <c r="T18" i="59"/>
  <c r="T42" i="59"/>
  <c r="T36" i="59"/>
  <c r="T29" i="59"/>
  <c r="T24" i="59"/>
  <c r="T22" i="59"/>
  <c r="T32" i="59"/>
  <c r="T2" i="53"/>
  <c r="F3" i="50"/>
  <c r="L3" i="50"/>
  <c r="M3" i="50" s="1"/>
  <c r="R5" i="50"/>
  <c r="S5" i="50" s="1"/>
  <c r="F5" i="50"/>
  <c r="T2" i="61"/>
  <c r="T14" i="61" s="1"/>
  <c r="S70" i="52"/>
  <c r="S70" i="60"/>
  <c r="F11" i="50"/>
  <c r="L11" i="50"/>
  <c r="M11" i="50" s="1"/>
  <c r="S70" i="54"/>
  <c r="T62" i="55"/>
  <c r="T67" i="55"/>
  <c r="T59" i="55"/>
  <c r="T22" i="55"/>
  <c r="T65" i="55"/>
  <c r="T69" i="55"/>
  <c r="T13" i="55"/>
  <c r="T60" i="55"/>
  <c r="T21" i="55"/>
  <c r="T63" i="55"/>
  <c r="T33" i="55"/>
  <c r="T23" i="55"/>
  <c r="T51" i="55"/>
  <c r="T58" i="55"/>
  <c r="T25" i="55"/>
  <c r="T11" i="55"/>
  <c r="T37" i="55"/>
  <c r="T61" i="55"/>
  <c r="T46" i="55"/>
  <c r="T10" i="55"/>
  <c r="T14" i="55"/>
  <c r="T24" i="55"/>
  <c r="D6" i="50"/>
  <c r="T50" i="55"/>
  <c r="T42" i="55"/>
  <c r="T47" i="55"/>
  <c r="T53" i="55"/>
  <c r="T48" i="55"/>
  <c r="T18" i="55"/>
  <c r="T49" i="55"/>
  <c r="T27" i="55"/>
  <c r="T28" i="55"/>
  <c r="T45" i="55"/>
  <c r="T32" i="55"/>
  <c r="T66" i="55"/>
  <c r="T17" i="55"/>
  <c r="T31" i="55"/>
  <c r="T39" i="55"/>
  <c r="T57" i="55"/>
  <c r="T52" i="55"/>
  <c r="T29" i="55"/>
  <c r="T68" i="55"/>
  <c r="T43" i="55"/>
  <c r="T34" i="55"/>
  <c r="T64" i="55"/>
  <c r="T54" i="55"/>
  <c r="T12" i="55"/>
  <c r="T19" i="55"/>
  <c r="T9" i="55"/>
  <c r="T41" i="55"/>
  <c r="T26" i="55"/>
  <c r="T15" i="55"/>
  <c r="T36" i="55"/>
  <c r="T38" i="55"/>
  <c r="T35" i="55"/>
  <c r="T56" i="55"/>
  <c r="T20" i="55"/>
  <c r="T40" i="55"/>
  <c r="T16" i="55"/>
  <c r="T55" i="55"/>
  <c r="T44" i="55"/>
  <c r="T30" i="55"/>
  <c r="S70" i="58" l="1"/>
  <c r="S70" i="57"/>
  <c r="F9" i="50"/>
  <c r="R9" i="50"/>
  <c r="S9" i="50" s="1"/>
  <c r="F8" i="50"/>
  <c r="O8" i="50"/>
  <c r="P8" i="50" s="1"/>
  <c r="L8" i="50"/>
  <c r="M8" i="50" s="1"/>
  <c r="L9" i="50"/>
  <c r="M9" i="50" s="1"/>
  <c r="O9" i="50"/>
  <c r="P9" i="50" s="1"/>
  <c r="S70" i="59"/>
  <c r="S70" i="55"/>
  <c r="T55" i="53"/>
  <c r="T62" i="53"/>
  <c r="T27" i="53"/>
  <c r="T69" i="53"/>
  <c r="T26" i="53"/>
  <c r="T39" i="53"/>
  <c r="T28" i="53"/>
  <c r="T19" i="53"/>
  <c r="T46" i="53"/>
  <c r="T20" i="53"/>
  <c r="T34" i="53"/>
  <c r="T42" i="53"/>
  <c r="T49" i="53"/>
  <c r="T38" i="53"/>
  <c r="T51" i="53"/>
  <c r="T59" i="53"/>
  <c r="D4" i="50"/>
  <c r="T66" i="53"/>
  <c r="T40" i="53"/>
  <c r="T37" i="53"/>
  <c r="T23" i="53"/>
  <c r="T44" i="53"/>
  <c r="T52" i="53"/>
  <c r="T12" i="53"/>
  <c r="T67" i="53"/>
  <c r="T36" i="53"/>
  <c r="T15" i="53"/>
  <c r="T18" i="53"/>
  <c r="T65" i="53"/>
  <c r="T53" i="53"/>
  <c r="T54" i="53"/>
  <c r="T32" i="53"/>
  <c r="T25" i="53"/>
  <c r="T35" i="53"/>
  <c r="T33" i="53"/>
  <c r="T68" i="53"/>
  <c r="T13" i="53"/>
  <c r="T50" i="53"/>
  <c r="T47" i="53"/>
  <c r="T30" i="53"/>
  <c r="T8" i="53"/>
  <c r="T22" i="53"/>
  <c r="T45" i="53"/>
  <c r="T17" i="53"/>
  <c r="T21" i="53"/>
  <c r="T31" i="53"/>
  <c r="T64" i="53"/>
  <c r="T11" i="53"/>
  <c r="T10" i="53"/>
  <c r="T16" i="53"/>
  <c r="T61" i="53"/>
  <c r="T57" i="53"/>
  <c r="T7" i="53"/>
  <c r="T58" i="53"/>
  <c r="T9" i="53"/>
  <c r="T56" i="53"/>
  <c r="T43" i="53"/>
  <c r="T63" i="53"/>
  <c r="T29" i="53"/>
  <c r="T60" i="53"/>
  <c r="T48" i="53"/>
  <c r="T24" i="53"/>
  <c r="T14" i="53"/>
  <c r="T41" i="53"/>
  <c r="L10" i="50"/>
  <c r="M10" i="50" s="1"/>
  <c r="F10" i="50"/>
  <c r="O10" i="50"/>
  <c r="P10" i="50" s="1"/>
  <c r="U10" i="50"/>
  <c r="V10" i="50" s="1"/>
  <c r="G10" i="50" s="1"/>
  <c r="R10" i="50"/>
  <c r="S10" i="50" s="1"/>
  <c r="G9" i="50" s="1"/>
  <c r="T32" i="61"/>
  <c r="T28" i="61"/>
  <c r="T69" i="61"/>
  <c r="T36" i="61"/>
  <c r="T58" i="61"/>
  <c r="D12" i="50"/>
  <c r="T54" i="61"/>
  <c r="T68" i="61"/>
  <c r="T66" i="61"/>
  <c r="T59" i="61"/>
  <c r="T61" i="61"/>
  <c r="T64" i="61"/>
  <c r="T67" i="61"/>
  <c r="T45" i="61"/>
  <c r="T21" i="61"/>
  <c r="T41" i="61"/>
  <c r="T57" i="61"/>
  <c r="T39" i="61"/>
  <c r="T62" i="61"/>
  <c r="T47" i="61"/>
  <c r="T60" i="61"/>
  <c r="T65" i="61"/>
  <c r="T29" i="61"/>
  <c r="T63" i="61"/>
  <c r="T55" i="61"/>
  <c r="T30" i="61"/>
  <c r="T52" i="61"/>
  <c r="T53" i="61"/>
  <c r="T42" i="61"/>
  <c r="T37" i="61"/>
  <c r="T43" i="61"/>
  <c r="T35" i="61"/>
  <c r="T15" i="61"/>
  <c r="T27" i="61"/>
  <c r="T18" i="61"/>
  <c r="T25" i="61"/>
  <c r="T23" i="61"/>
  <c r="T16" i="61"/>
  <c r="T33" i="61"/>
  <c r="T46" i="61"/>
  <c r="T26" i="61"/>
  <c r="T40" i="61"/>
  <c r="T49" i="61"/>
  <c r="T51" i="61"/>
  <c r="T20" i="61"/>
  <c r="T38" i="61"/>
  <c r="T31" i="61"/>
  <c r="T56" i="61"/>
  <c r="T44" i="61"/>
  <c r="T17" i="61"/>
  <c r="T24" i="61"/>
  <c r="T34" i="61"/>
  <c r="T22" i="61"/>
  <c r="T19" i="61"/>
  <c r="T50" i="61"/>
  <c r="T48" i="61"/>
  <c r="F6" i="50"/>
  <c r="U6" i="50"/>
  <c r="V6" i="50" s="1"/>
  <c r="G6" i="50" s="1"/>
  <c r="R6" i="50"/>
  <c r="S6" i="50" s="1"/>
  <c r="G5" i="50" s="1"/>
  <c r="T6" i="53"/>
  <c r="G8" i="50" l="1"/>
  <c r="G7" i="50"/>
  <c r="S70" i="53"/>
  <c r="S70" i="61"/>
  <c r="O12" i="50"/>
  <c r="P12" i="50" s="1"/>
  <c r="G12" i="50" s="1"/>
  <c r="F12" i="50"/>
  <c r="L12" i="50"/>
  <c r="M12" i="50" s="1"/>
  <c r="G11" i="50" s="1"/>
  <c r="F4" i="50"/>
  <c r="O4" i="50"/>
  <c r="P4" i="50" s="1"/>
  <c r="O6" i="50"/>
  <c r="P6" i="50" s="1"/>
  <c r="O5" i="50"/>
  <c r="P5" i="50" s="1"/>
  <c r="L4" i="50"/>
  <c r="M4" i="50" s="1"/>
  <c r="L6" i="50"/>
  <c r="M6" i="50" s="1"/>
  <c r="L5" i="50"/>
  <c r="M5" i="50" s="1"/>
  <c r="G3" i="50" l="1"/>
  <c r="G4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<sst xmlns="http://schemas.openxmlformats.org/spreadsheetml/2006/main" count="416" uniqueCount="61">
  <si>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</si>
  <si>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</si>
  <si>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</si>
  <si>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</si>
  <si>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</si>
  <si>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</si>
  <si>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</si>
  <si>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</si>
  <si>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</si>
  <si>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</si>
  <si>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</si>
  <si>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</si>
  <si>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</si>
  <si>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</si>
  <si>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</si>
  <si>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</si>
  <si>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</si>
  <si>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</si>
  <si>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</si>
  <si>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</si>
  <si>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</si>
  <si>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</si>
  <si>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</si>
  <si>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</si>
  <si>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</si>
  <si>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</si>
  <si>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</si>
  <si>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</si>
  <si>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</si>
  <si>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</si>
  <si>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</si>
  <si>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</si>
  <si>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</si>
  <si>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</si>
  <si>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</si>
  <si>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</si>
  <si>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</si>
  <si>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</si>
  <si>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</si>
  <si>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</si>
  <si>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</si>
  <si>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</si>
  <si>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</si>
  <si>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</si>
  <si>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</si>
  <si>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</si>
  <si>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</si>
  <si>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</si>
  <si>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</si>
  <si>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</si>
  <si>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</si>
  <si>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</si>
  <si>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</si>
  <si>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</si>
  <si>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</si>
  <si>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</si>
  <si>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</si>
  <si>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</si>
  <si>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</si>
  <si>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 xml:space="preserve">Crime Risk Factor </t>
  </si>
  <si>
    <t>All other variables from metasocialcutexcellentc.xls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</si>
</sst>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164" fontId="7" fillId="0" borderId="0" xfId="0" applyNumberFormat="1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workbookViewId="0">
      <selection activeCell="F17" sqref="F17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4" width="9.140625" style="8"/>
    <col min="16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t="s">
        <v>59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52</v>
      </c>
      <c r="X1" s="20" t="s">
        <v>46</v>
      </c>
    </row>
    <row r="2" spans="1:24" ht="15" x14ac:dyDescent="0.2">
      <c r="A2" s="18">
        <v>8</v>
      </c>
      <c r="B2" s="19">
        <v>50848</v>
      </c>
      <c r="C2" s="19">
        <v>22613</v>
      </c>
      <c r="D2" s="24">
        <v>5.7000000000000002E-2</v>
      </c>
      <c r="E2" s="24">
        <v>1</v>
      </c>
      <c r="F2" s="24">
        <v>0.60199999999999998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97802</v>
      </c>
      <c r="U2" s="19">
        <v>41496</v>
      </c>
      <c r="V2" s="23">
        <v>3.7999999999999999E-2</v>
      </c>
      <c r="W2" s="19">
        <v>1290</v>
      </c>
      <c r="X2" s="24">
        <v>0.67400000000000004</v>
      </c>
    </row>
    <row r="3" spans="1:24" ht="15" x14ac:dyDescent="0.2">
      <c r="A3" s="18">
        <v>9</v>
      </c>
      <c r="B3" s="19">
        <v>53056</v>
      </c>
      <c r="C3" s="19">
        <v>23595</v>
      </c>
      <c r="D3" s="24">
        <v>5.3999999999999999E-2</v>
      </c>
      <c r="E3" s="24">
        <v>0.98599999999999999</v>
      </c>
      <c r="F3" s="24">
        <v>0.61799999999999999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102048</v>
      </c>
      <c r="U3" s="19">
        <v>43298</v>
      </c>
      <c r="V3" s="23">
        <v>3.5999999999999997E-2</v>
      </c>
      <c r="W3" s="19">
        <v>1229</v>
      </c>
      <c r="X3" s="24">
        <v>0.69199999999999995</v>
      </c>
    </row>
    <row r="4" spans="1:24" ht="15" x14ac:dyDescent="0.2">
      <c r="A4" s="18">
        <v>10</v>
      </c>
      <c r="B4" s="19">
        <v>55359</v>
      </c>
      <c r="C4" s="19">
        <v>24619</v>
      </c>
      <c r="D4" s="24">
        <v>5.0999999999999997E-2</v>
      </c>
      <c r="E4" s="24">
        <v>0.98599999999999999</v>
      </c>
      <c r="F4" s="24">
        <v>0.63400000000000001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106479</v>
      </c>
      <c r="U4" s="19">
        <v>45178</v>
      </c>
      <c r="V4" s="23">
        <v>3.4000000000000002E-2</v>
      </c>
      <c r="W4" s="19">
        <v>1170</v>
      </c>
      <c r="X4" s="24">
        <v>0.71</v>
      </c>
    </row>
    <row r="5" spans="1:24" ht="15" x14ac:dyDescent="0.2">
      <c r="A5" s="18">
        <v>11</v>
      </c>
      <c r="B5" s="19">
        <v>57763</v>
      </c>
      <c r="C5" s="19">
        <v>25688</v>
      </c>
      <c r="D5" s="24">
        <v>4.9000000000000002E-2</v>
      </c>
      <c r="E5" s="24">
        <v>0.98599999999999999</v>
      </c>
      <c r="F5" s="24">
        <v>0.65100000000000002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111102</v>
      </c>
      <c r="U5" s="19">
        <v>47139</v>
      </c>
      <c r="V5" s="23">
        <v>3.3000000000000002E-2</v>
      </c>
      <c r="W5" s="19">
        <v>1115</v>
      </c>
      <c r="X5" s="24">
        <v>0.72799999999999998</v>
      </c>
    </row>
    <row r="6" spans="1:24" ht="15" x14ac:dyDescent="0.2">
      <c r="A6" s="18">
        <v>12</v>
      </c>
      <c r="B6" s="19">
        <v>66290</v>
      </c>
      <c r="C6" s="19">
        <v>29480</v>
      </c>
      <c r="D6" s="24">
        <v>4.1000000000000002E-2</v>
      </c>
      <c r="E6" s="24">
        <v>0.98599999999999999</v>
      </c>
      <c r="F6" s="24">
        <v>0.70899999999999996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115926</v>
      </c>
      <c r="U6" s="19">
        <v>49186</v>
      </c>
      <c r="V6" s="23">
        <v>3.1E-2</v>
      </c>
      <c r="W6" s="19">
        <v>1062</v>
      </c>
      <c r="X6" s="24">
        <v>0.748</v>
      </c>
    </row>
    <row r="7" spans="1:24" ht="15" x14ac:dyDescent="0.2">
      <c r="A7" s="18">
        <v>13</v>
      </c>
      <c r="B7" s="19">
        <v>69743</v>
      </c>
      <c r="C7" s="19">
        <v>30838</v>
      </c>
      <c r="D7" s="24">
        <v>0.04</v>
      </c>
      <c r="E7" s="24">
        <v>0.90300000000000002</v>
      </c>
      <c r="F7" s="24">
        <v>0.71599999999999997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121963</v>
      </c>
      <c r="U7" s="19">
        <v>51451</v>
      </c>
      <c r="V7" s="23">
        <v>0.03</v>
      </c>
      <c r="W7" s="19">
        <v>1044</v>
      </c>
      <c r="X7" s="24">
        <v>0.755</v>
      </c>
    </row>
    <row r="8" spans="1:24" ht="15" x14ac:dyDescent="0.2">
      <c r="A8" s="18">
        <v>14</v>
      </c>
      <c r="B8" s="19">
        <v>73375</v>
      </c>
      <c r="C8" s="19">
        <v>32258</v>
      </c>
      <c r="D8" s="24">
        <v>3.7999999999999999E-2</v>
      </c>
      <c r="E8" s="24">
        <v>0.90300000000000002</v>
      </c>
      <c r="F8" s="24">
        <v>0.72299999999999998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128315</v>
      </c>
      <c r="U8" s="19">
        <v>53821</v>
      </c>
      <c r="V8" s="23">
        <v>2.9000000000000001E-2</v>
      </c>
      <c r="W8" s="19">
        <v>1027</v>
      </c>
      <c r="X8" s="24">
        <v>0.76200000000000001</v>
      </c>
    </row>
    <row r="9" spans="1:24" ht="15" x14ac:dyDescent="0.2">
      <c r="A9" s="18">
        <v>15</v>
      </c>
      <c r="B9" s="19">
        <v>77197</v>
      </c>
      <c r="C9" s="19">
        <v>33743</v>
      </c>
      <c r="D9" s="24">
        <v>3.6999999999999998E-2</v>
      </c>
      <c r="E9" s="24">
        <v>0.90300000000000002</v>
      </c>
      <c r="F9" s="24">
        <v>0.73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134998</v>
      </c>
      <c r="U9" s="19">
        <v>56299</v>
      </c>
      <c r="V9" s="23">
        <v>2.9000000000000001E-2</v>
      </c>
      <c r="W9" s="19">
        <v>1010</v>
      </c>
      <c r="X9" s="24">
        <v>0.77</v>
      </c>
    </row>
    <row r="10" spans="1:24" ht="15" x14ac:dyDescent="0.2">
      <c r="A10" s="18">
        <v>16</v>
      </c>
      <c r="B10" s="19">
        <v>104135</v>
      </c>
      <c r="C10" s="19">
        <v>44155</v>
      </c>
      <c r="D10" s="24">
        <v>0.03</v>
      </c>
      <c r="E10" s="24">
        <v>0.90300000000000002</v>
      </c>
      <c r="F10" s="24">
        <v>0.77700000000000002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142029</v>
      </c>
      <c r="U10" s="19">
        <v>58892</v>
      </c>
      <c r="V10" s="23">
        <v>2.8000000000000001E-2</v>
      </c>
      <c r="W10" s="23">
        <v>994</v>
      </c>
      <c r="X10" s="24">
        <v>0.77700000000000002</v>
      </c>
    </row>
    <row r="11" spans="1:24" ht="15" x14ac:dyDescent="0.2">
      <c r="A11" s="18">
        <v>17</v>
      </c>
      <c r="B11" s="19">
        <v>111236</v>
      </c>
      <c r="C11" s="19">
        <v>46901</v>
      </c>
      <c r="D11" s="24">
        <v>0.03</v>
      </c>
      <c r="E11" s="24">
        <v>0.70699999999999996</v>
      </c>
      <c r="F11" s="24">
        <v>0.77700000000000002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151715</v>
      </c>
      <c r="U11" s="19">
        <v>62555</v>
      </c>
      <c r="V11" s="23">
        <v>2.7E-2</v>
      </c>
      <c r="W11" s="23">
        <v>994</v>
      </c>
      <c r="X11" s="24">
        <v>0.77700000000000002</v>
      </c>
    </row>
    <row r="12" spans="1:24" ht="15" x14ac:dyDescent="0.2">
      <c r="A12" s="18">
        <v>18</v>
      </c>
      <c r="B12" s="19">
        <v>162062</v>
      </c>
      <c r="C12" s="19">
        <v>66445</v>
      </c>
      <c r="D12" s="24">
        <v>2.7E-2</v>
      </c>
      <c r="E12" s="24">
        <v>0.70699999999999996</v>
      </c>
      <c r="F12" s="24">
        <v>0.77700000000000002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162062</v>
      </c>
      <c r="U12" s="19">
        <v>66445</v>
      </c>
      <c r="V12" s="23">
        <v>2.7E-2</v>
      </c>
      <c r="W12" s="23">
        <v>994</v>
      </c>
      <c r="X12" s="24">
        <v>0.77700000000000002</v>
      </c>
    </row>
    <row r="13" spans="1:24" ht="15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ht="15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5" x14ac:dyDescent="0.2">
      <c r="B16" s="14"/>
      <c r="C16" s="14"/>
      <c r="D16" s="17"/>
      <c r="E16" s="17"/>
      <c r="F16" s="16" t="s">
        <v>51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ht="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ht="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ht="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ht="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ht="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ht="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ht="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ht="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ht="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ht="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ht="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ht="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ht="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ht="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ht="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ht="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ht="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ht="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ht="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ht="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ht="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ht="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ht="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ht="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ht="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ht="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ht="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ht="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ht="15" x14ac:dyDescent="0.2">
      <c r="N54" s="22">
        <v>66</v>
      </c>
      <c r="O54" s="31">
        <v>5.5E-2</v>
      </c>
    </row>
    <row r="55" spans="12:15" ht="15" x14ac:dyDescent="0.2">
      <c r="N55" s="22">
        <v>67</v>
      </c>
      <c r="O55" s="31">
        <v>5.5E-2</v>
      </c>
    </row>
    <row r="56" spans="12:15" ht="15" x14ac:dyDescent="0.2">
      <c r="N56" s="22">
        <v>68</v>
      </c>
      <c r="O56" s="31">
        <v>5.5E-2</v>
      </c>
    </row>
    <row r="57" spans="12:15" ht="15" x14ac:dyDescent="0.2">
      <c r="N57" s="22">
        <v>69</v>
      </c>
      <c r="O57" s="31">
        <v>5.5E-2</v>
      </c>
    </row>
    <row r="58" spans="12:15" ht="15" x14ac:dyDescent="0.2">
      <c r="N58" s="22">
        <v>70</v>
      </c>
      <c r="O58" s="31">
        <v>5.5E-2</v>
      </c>
    </row>
    <row r="59" spans="12:15" ht="15" x14ac:dyDescent="0.2">
      <c r="N59" s="22">
        <v>71</v>
      </c>
      <c r="O59" s="31">
        <v>5.5E-2</v>
      </c>
    </row>
    <row r="60" spans="12:15" ht="15" x14ac:dyDescent="0.2">
      <c r="N60" s="22">
        <v>72</v>
      </c>
      <c r="O60" s="31">
        <v>5.5E-2</v>
      </c>
    </row>
    <row r="61" spans="12:15" ht="15" x14ac:dyDescent="0.2">
      <c r="N61" s="22">
        <v>73</v>
      </c>
      <c r="O61" s="31">
        <v>5.5E-2</v>
      </c>
    </row>
    <row r="62" spans="12:15" ht="15" x14ac:dyDescent="0.2">
      <c r="N62" s="22">
        <v>74</v>
      </c>
      <c r="O62" s="31">
        <v>5.5E-2</v>
      </c>
    </row>
    <row r="63" spans="12:15" ht="15" x14ac:dyDescent="0.2">
      <c r="N63" s="22">
        <v>75</v>
      </c>
      <c r="O63" s="31">
        <v>5.5E-2</v>
      </c>
    </row>
    <row r="64" spans="12:15" ht="15" x14ac:dyDescent="0.2">
      <c r="N64" s="22">
        <v>76</v>
      </c>
      <c r="O64" s="31">
        <v>5.5E-2</v>
      </c>
    </row>
    <row r="65" spans="14:15" ht="15" x14ac:dyDescent="0.2">
      <c r="N65" s="22">
        <v>77</v>
      </c>
      <c r="O65" s="31">
        <v>5.5E-2</v>
      </c>
    </row>
    <row r="66" spans="14:15" ht="15" x14ac:dyDescent="0.2">
      <c r="N66" s="22">
        <v>78</v>
      </c>
      <c r="O66" s="31">
        <v>5.5E-2</v>
      </c>
    </row>
    <row r="67" spans="14:15" ht="15" x14ac:dyDescent="0.2">
      <c r="N67" s="22">
        <v>79</v>
      </c>
      <c r="O67" s="31">
        <v>5.5E-2</v>
      </c>
    </row>
    <row r="68" spans="14:15" ht="15" x14ac:dyDescent="0.2">
      <c r="N68" s="22">
        <v>80</v>
      </c>
      <c r="O68" s="31">
        <v>5.5E-2</v>
      </c>
    </row>
    <row r="69" spans="14:15" ht="15" x14ac:dyDescent="0.2">
      <c r="N69" s="22">
        <v>81</v>
      </c>
      <c r="O69" s="31">
        <v>5.5E-2</v>
      </c>
    </row>
    <row r="70" spans="14:15" ht="15" x14ac:dyDescent="0.2">
      <c r="N70" s="22">
        <v>82</v>
      </c>
      <c r="O70" s="31">
        <v>5.5E-2</v>
      </c>
    </row>
    <row r="71" spans="14:15" ht="15" x14ac:dyDescent="0.2">
      <c r="N71" s="22">
        <v>83</v>
      </c>
      <c r="O71" s="31">
        <v>5.5E-2</v>
      </c>
    </row>
    <row r="72" spans="14:15" ht="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Meta!A9+6</f>
        <v>21</v>
      </c>
      <c r="C2" s="7">
        <f>Meta!B9</f>
        <v>77197</v>
      </c>
      <c r="D2" s="7">
        <f>Meta!C9</f>
        <v>33743</v>
      </c>
      <c r="E2" s="1">
        <f>Meta!D9</f>
        <v>3.6999999999999998E-2</v>
      </c>
      <c r="F2" s="1">
        <f>Meta!F9</f>
        <v>0.73</v>
      </c>
      <c r="G2" s="1">
        <f>Meta!I9</f>
        <v>1.8114695812355892</v>
      </c>
      <c r="H2" s="1">
        <f>Meta!E9</f>
        <v>0.90300000000000002</v>
      </c>
      <c r="I2" s="13"/>
      <c r="J2" s="1">
        <f>Meta!X8</f>
        <v>0.76200000000000001</v>
      </c>
      <c r="K2" s="1">
        <f>Meta!D8</f>
        <v>3.7999999999999999E-2</v>
      </c>
      <c r="L2" s="29"/>
      <c r="N2" s="22">
        <f>Meta!T9</f>
        <v>134998</v>
      </c>
      <c r="O2" s="22">
        <f>Meta!U9</f>
        <v>56299</v>
      </c>
      <c r="P2" s="1">
        <f>Meta!V9</f>
        <v>2.9000000000000001E-2</v>
      </c>
      <c r="Q2" s="1">
        <f>Meta!X9</f>
        <v>0.77</v>
      </c>
      <c r="R2" s="22">
        <f>Meta!W9</f>
        <v>1010</v>
      </c>
      <c r="T2" s="12">
        <f>IRR(S5:S69)+1</f>
        <v>1.0392141890351601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3991.8260820717951</v>
      </c>
      <c r="D11" s="5">
        <f t="shared" ref="D11:D36" si="0">IF(A11&lt;startage,1,0)*(C11*(1-initialunempprob))+IF(A11=startage,1,0)*(C11*(1-unempprob))+IF(A11&gt;startage,1,0)*(C11*(1-unempprob)+unempprob*300*52)</f>
        <v>3840.1366909530666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293.77045685790961</v>
      </c>
      <c r="G11" s="5">
        <f t="shared" ref="G11:G56" si="3">D11-F11</f>
        <v>3546.3662340951569</v>
      </c>
      <c r="H11" s="22">
        <f>0.1*Grade14!H11</f>
        <v>1754.9345929195497</v>
      </c>
      <c r="I11" s="5">
        <f t="shared" ref="I11:I36" si="4">G11+IF(A11&lt;startage,1,0)*(H11*(1-initialunempprob))+IF(A11&gt;=startage,1,0)*(H11*(1-unempprob))</f>
        <v>5234.6133124837634</v>
      </c>
      <c r="J11" s="26">
        <f t="shared" ref="J11:J56" si="5">(F11-(IF(A11&gt;startage,1,0)*(unempprob*300*52)))/(IF(A11&lt;startage,1,0)*((C11+H11)*(1-initialunempprob))+IF(A11&gt;=startage,1,0)*((C11+H11)*(1-unempprob)))</f>
        <v>5.3138578853199288E-2</v>
      </c>
      <c r="L11" s="22">
        <f>0.1*Grade14!L11</f>
        <v>9621.4055667596022</v>
      </c>
      <c r="M11" s="5">
        <f>scrimecost*Meta!O8</f>
        <v>3407.7400000000002</v>
      </c>
      <c r="N11" s="5">
        <f>L11-Grade14!L11</f>
        <v>-86592.650100836414</v>
      </c>
      <c r="O11" s="5"/>
      <c r="P11" s="22"/>
      <c r="Q11" s="22">
        <f>0.05*feel*Grade14!G11</f>
        <v>401.28648858996473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-95272.936589426376</v>
      </c>
      <c r="T11" s="22">
        <f t="shared" ref="T11:T42" si="7">S11/sreturn^(A11-startage+1)</f>
        <v>-95272.936589426376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42615.675581670286</v>
      </c>
      <c r="D12" s="5">
        <f t="shared" si="0"/>
        <v>41038.895585148486</v>
      </c>
      <c r="E12" s="5">
        <f t="shared" si="1"/>
        <v>31538.895585148486</v>
      </c>
      <c r="F12" s="5">
        <f t="shared" si="2"/>
        <v>10599.19940855098</v>
      </c>
      <c r="G12" s="5">
        <f t="shared" si="3"/>
        <v>30439.696176597507</v>
      </c>
      <c r="H12" s="22">
        <f t="shared" ref="H12:H36" si="10">benefits*B12/expnorm</f>
        <v>18627.417401612762</v>
      </c>
      <c r="I12" s="5">
        <f t="shared" si="4"/>
        <v>48377.899134350591</v>
      </c>
      <c r="J12" s="26">
        <f t="shared" si="5"/>
        <v>0.1797172066855888</v>
      </c>
      <c r="L12" s="22">
        <f t="shared" ref="L12:L36" si="11">(sincome+sbenefits)*(1-sunemp)*B12/expnorm</f>
        <v>102540.71551855802</v>
      </c>
      <c r="M12" s="5">
        <f>scrimecost*Meta!O9</f>
        <v>3094.64</v>
      </c>
      <c r="N12" s="5">
        <f>L12-Grade14!L12</f>
        <v>3921.3084592721134</v>
      </c>
      <c r="O12" s="5">
        <f>Grade14!M12-M12</f>
        <v>52.088000000000193</v>
      </c>
      <c r="P12" s="22">
        <f t="shared" ref="P12:P56" si="12">(spart-initialspart)*(L12*J12+nptrans)</f>
        <v>199.858647716295</v>
      </c>
      <c r="Q12" s="22"/>
      <c r="R12" s="22"/>
      <c r="S12" s="22">
        <f t="shared" si="6"/>
        <v>2954.0328077043077</v>
      </c>
      <c r="T12" s="22">
        <f t="shared" si="7"/>
        <v>2842.5639669594261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43681.067471212038</v>
      </c>
      <c r="D13" s="5">
        <f t="shared" si="0"/>
        <v>42642.067974777186</v>
      </c>
      <c r="E13" s="5">
        <f t="shared" si="1"/>
        <v>33142.067974777186</v>
      </c>
      <c r="F13" s="5">
        <f t="shared" si="2"/>
        <v>11122.635193764752</v>
      </c>
      <c r="G13" s="5">
        <f t="shared" si="3"/>
        <v>31519.432781012434</v>
      </c>
      <c r="H13" s="22">
        <f t="shared" si="10"/>
        <v>19093.102836653081</v>
      </c>
      <c r="I13" s="5">
        <f t="shared" si="4"/>
        <v>49906.09081270935</v>
      </c>
      <c r="J13" s="26">
        <f t="shared" si="5"/>
        <v>0.17444448288427622</v>
      </c>
      <c r="L13" s="22">
        <f t="shared" si="11"/>
        <v>105104.23340652196</v>
      </c>
      <c r="M13" s="5">
        <f>scrimecost*Meta!O10</f>
        <v>2836.08</v>
      </c>
      <c r="N13" s="5">
        <f>L13-Grade14!L13</f>
        <v>4019.3411707539053</v>
      </c>
      <c r="O13" s="5">
        <f>Grade14!M13-M13</f>
        <v>47.735999999999876</v>
      </c>
      <c r="P13" s="22">
        <f t="shared" si="12"/>
        <v>199.1108291643921</v>
      </c>
      <c r="Q13" s="22"/>
      <c r="R13" s="22"/>
      <c r="S13" s="22">
        <f t="shared" si="6"/>
        <v>3017.5907961723442</v>
      </c>
      <c r="T13" s="22">
        <f t="shared" si="7"/>
        <v>2794.1531779693637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44773.094157992338</v>
      </c>
      <c r="D14" s="5">
        <f t="shared" si="0"/>
        <v>43693.689674146619</v>
      </c>
      <c r="E14" s="5">
        <f t="shared" si="1"/>
        <v>34193.689674146619</v>
      </c>
      <c r="F14" s="5">
        <f t="shared" si="2"/>
        <v>11465.989678608872</v>
      </c>
      <c r="G14" s="5">
        <f t="shared" si="3"/>
        <v>32227.699995537747</v>
      </c>
      <c r="H14" s="22">
        <f t="shared" si="10"/>
        <v>19570.430407569409</v>
      </c>
      <c r="I14" s="5">
        <f t="shared" si="4"/>
        <v>51074.024478027088</v>
      </c>
      <c r="J14" s="26">
        <f t="shared" si="5"/>
        <v>0.17573103847548097</v>
      </c>
      <c r="L14" s="22">
        <f t="shared" si="11"/>
        <v>107731.83924168503</v>
      </c>
      <c r="M14" s="5">
        <f>scrimecost*Meta!O11</f>
        <v>2650.2400000000002</v>
      </c>
      <c r="N14" s="5">
        <f>L14-Grade14!L14</f>
        <v>4119.8247000227711</v>
      </c>
      <c r="O14" s="5">
        <f>Grade14!M14-M14</f>
        <v>44.60799999999972</v>
      </c>
      <c r="P14" s="22">
        <f t="shared" si="12"/>
        <v>203.88662389451923</v>
      </c>
      <c r="Q14" s="22"/>
      <c r="R14" s="22"/>
      <c r="S14" s="22">
        <f t="shared" si="6"/>
        <v>3088.9459575495835</v>
      </c>
      <c r="T14" s="22">
        <f t="shared" si="7"/>
        <v>2752.2957962412188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45892.421511942142</v>
      </c>
      <c r="D15" s="5">
        <f t="shared" si="0"/>
        <v>44771.601916000276</v>
      </c>
      <c r="E15" s="5">
        <f t="shared" si="1"/>
        <v>35271.601916000276</v>
      </c>
      <c r="F15" s="5">
        <f t="shared" si="2"/>
        <v>11895.088217174118</v>
      </c>
      <c r="G15" s="5">
        <f t="shared" si="3"/>
        <v>32876.513698826158</v>
      </c>
      <c r="H15" s="22">
        <f t="shared" si="10"/>
        <v>20059.691167758643</v>
      </c>
      <c r="I15" s="5">
        <f t="shared" si="4"/>
        <v>52193.996293377728</v>
      </c>
      <c r="J15" s="26">
        <f t="shared" si="5"/>
        <v>0.17820110841292647</v>
      </c>
      <c r="L15" s="22">
        <f t="shared" si="11"/>
        <v>110425.13522272714</v>
      </c>
      <c r="M15" s="5">
        <f>scrimecost*Meta!O12</f>
        <v>2532.0700000000002</v>
      </c>
      <c r="N15" s="5">
        <f>L15-Grade14!L15</f>
        <v>4222.8203175233357</v>
      </c>
      <c r="O15" s="5">
        <f>Grade14!M15-M15</f>
        <v>42.619000000000142</v>
      </c>
      <c r="P15" s="22">
        <f t="shared" si="12"/>
        <v>209.8550519466983</v>
      </c>
      <c r="Q15" s="22"/>
      <c r="R15" s="22"/>
      <c r="S15" s="22">
        <f t="shared" si="6"/>
        <v>3164.1532638850194</v>
      </c>
      <c r="T15" s="22">
        <f t="shared" si="7"/>
        <v>2712.9215808387971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47039.732049740698</v>
      </c>
      <c r="D16" s="5">
        <f t="shared" si="0"/>
        <v>45876.461963900285</v>
      </c>
      <c r="E16" s="5">
        <f t="shared" si="1"/>
        <v>36376.461963900285</v>
      </c>
      <c r="F16" s="5">
        <f t="shared" si="2"/>
        <v>12366.311027603471</v>
      </c>
      <c r="G16" s="5">
        <f t="shared" si="3"/>
        <v>33510.150936296814</v>
      </c>
      <c r="H16" s="22">
        <f t="shared" si="10"/>
        <v>20561.183446952607</v>
      </c>
      <c r="I16" s="5">
        <f t="shared" si="4"/>
        <v>53310.570595712175</v>
      </c>
      <c r="J16" s="26">
        <f t="shared" si="5"/>
        <v>0.18109322094412766</v>
      </c>
      <c r="L16" s="22">
        <f t="shared" si="11"/>
        <v>113185.76360329532</v>
      </c>
      <c r="M16" s="5">
        <f>scrimecost*Meta!O13</f>
        <v>2126.0500000000002</v>
      </c>
      <c r="N16" s="5">
        <f>L16-Grade14!L16</f>
        <v>4328.3908254614362</v>
      </c>
      <c r="O16" s="5">
        <f>Grade14!M16-M16</f>
        <v>35.784999999999854</v>
      </c>
      <c r="P16" s="22">
        <f t="shared" si="12"/>
        <v>216.40939596753108</v>
      </c>
      <c r="Q16" s="22"/>
      <c r="R16" s="22"/>
      <c r="S16" s="22">
        <f t="shared" si="6"/>
        <v>3237.3049644102716</v>
      </c>
      <c r="T16" s="22">
        <f t="shared" si="7"/>
        <v>2670.9039739206601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48215.725350984212</v>
      </c>
      <c r="D17" s="5">
        <f t="shared" si="0"/>
        <v>47008.943512997794</v>
      </c>
      <c r="E17" s="5">
        <f t="shared" si="1"/>
        <v>37508.943512997794</v>
      </c>
      <c r="F17" s="5">
        <f t="shared" si="2"/>
        <v>12849.31440829356</v>
      </c>
      <c r="G17" s="5">
        <f t="shared" si="3"/>
        <v>34159.629104704232</v>
      </c>
      <c r="H17" s="22">
        <f t="shared" si="10"/>
        <v>21075.21303312642</v>
      </c>
      <c r="I17" s="5">
        <f t="shared" si="4"/>
        <v>54455.059255604974</v>
      </c>
      <c r="J17" s="26">
        <f t="shared" si="5"/>
        <v>0.18391479414529965</v>
      </c>
      <c r="L17" s="22">
        <f t="shared" si="11"/>
        <v>116015.40769337768</v>
      </c>
      <c r="M17" s="5">
        <f>scrimecost*Meta!O14</f>
        <v>2126.0500000000002</v>
      </c>
      <c r="N17" s="5">
        <f>L17-Grade14!L17</f>
        <v>4436.6005960979528</v>
      </c>
      <c r="O17" s="5">
        <f>Grade14!M17-M17</f>
        <v>35.784999999999854</v>
      </c>
      <c r="P17" s="22">
        <f t="shared" si="12"/>
        <v>223.12759858888475</v>
      </c>
      <c r="Q17" s="22"/>
      <c r="R17" s="22"/>
      <c r="S17" s="22">
        <f t="shared" si="6"/>
        <v>3318.6108369986305</v>
      </c>
      <c r="T17" s="22">
        <f t="shared" si="7"/>
        <v>2634.6681433317967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49421.118484758808</v>
      </c>
      <c r="D18" s="5">
        <f t="shared" si="0"/>
        <v>48169.737100822727</v>
      </c>
      <c r="E18" s="5">
        <f t="shared" si="1"/>
        <v>38669.737100822727</v>
      </c>
      <c r="F18" s="5">
        <f t="shared" si="2"/>
        <v>13344.392873500894</v>
      </c>
      <c r="G18" s="5">
        <f t="shared" si="3"/>
        <v>34825.344227321832</v>
      </c>
      <c r="H18" s="22">
        <f t="shared" si="10"/>
        <v>21602.093358954578</v>
      </c>
      <c r="I18" s="5">
        <f t="shared" si="4"/>
        <v>55628.160131995086</v>
      </c>
      <c r="J18" s="26">
        <f t="shared" si="5"/>
        <v>0.18666754848790632</v>
      </c>
      <c r="L18" s="22">
        <f t="shared" si="11"/>
        <v>118915.7928857121</v>
      </c>
      <c r="M18" s="5">
        <f>scrimecost*Meta!O15</f>
        <v>2126.0500000000002</v>
      </c>
      <c r="N18" s="5">
        <f>L18-Grade14!L18</f>
        <v>4547.5156110003736</v>
      </c>
      <c r="O18" s="5">
        <f>Grade14!M18-M18</f>
        <v>35.784999999999854</v>
      </c>
      <c r="P18" s="22">
        <f t="shared" si="12"/>
        <v>230.01375627577212</v>
      </c>
      <c r="Q18" s="22"/>
      <c r="R18" s="22"/>
      <c r="S18" s="22">
        <f t="shared" si="6"/>
        <v>3401.9493564016921</v>
      </c>
      <c r="T18" s="22">
        <f t="shared" si="7"/>
        <v>2598.9167584174461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50656.646446877785</v>
      </c>
      <c r="D19" s="5">
        <f t="shared" si="0"/>
        <v>49359.550528343301</v>
      </c>
      <c r="E19" s="5">
        <f t="shared" si="1"/>
        <v>39859.550528343301</v>
      </c>
      <c r="F19" s="5">
        <f t="shared" si="2"/>
        <v>13851.848300338417</v>
      </c>
      <c r="G19" s="5">
        <f t="shared" si="3"/>
        <v>35507.702228004884</v>
      </c>
      <c r="H19" s="22">
        <f t="shared" si="10"/>
        <v>22142.145692928443</v>
      </c>
      <c r="I19" s="5">
        <f t="shared" si="4"/>
        <v>56830.588530294975</v>
      </c>
      <c r="J19" s="26">
        <f t="shared" si="5"/>
        <v>0.18935316248069339</v>
      </c>
      <c r="L19" s="22">
        <f t="shared" si="11"/>
        <v>121888.68770785492</v>
      </c>
      <c r="M19" s="5">
        <f>scrimecost*Meta!O16</f>
        <v>2126.0500000000002</v>
      </c>
      <c r="N19" s="5">
        <f>L19-Grade14!L19</f>
        <v>4661.2035012754059</v>
      </c>
      <c r="O19" s="5">
        <f>Grade14!M19-M19</f>
        <v>35.784999999999854</v>
      </c>
      <c r="P19" s="22">
        <f t="shared" si="12"/>
        <v>237.07206790483178</v>
      </c>
      <c r="Q19" s="22"/>
      <c r="R19" s="22"/>
      <c r="S19" s="22">
        <f t="shared" si="6"/>
        <v>3487.3713387898656</v>
      </c>
      <c r="T19" s="22">
        <f t="shared" si="7"/>
        <v>2563.6436149483184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51923.062608049724</v>
      </c>
      <c r="D20" s="5">
        <f t="shared" si="0"/>
        <v>50579.109291551882</v>
      </c>
      <c r="E20" s="5">
        <f t="shared" si="1"/>
        <v>41079.109291551882</v>
      </c>
      <c r="F20" s="5">
        <f t="shared" si="2"/>
        <v>14371.990112846877</v>
      </c>
      <c r="G20" s="5">
        <f t="shared" si="3"/>
        <v>36207.119178705005</v>
      </c>
      <c r="H20" s="22">
        <f t="shared" si="10"/>
        <v>22695.699335251651</v>
      </c>
      <c r="I20" s="5">
        <f t="shared" si="4"/>
        <v>58063.077638552342</v>
      </c>
      <c r="J20" s="26">
        <f t="shared" si="5"/>
        <v>0.19197327369316861</v>
      </c>
      <c r="L20" s="22">
        <f t="shared" si="11"/>
        <v>124935.90490055128</v>
      </c>
      <c r="M20" s="5">
        <f>scrimecost*Meta!O17</f>
        <v>2126.0500000000002</v>
      </c>
      <c r="N20" s="5">
        <f>L20-Grade14!L20</f>
        <v>4777.7335888072994</v>
      </c>
      <c r="O20" s="5">
        <f>Grade14!M20-M20</f>
        <v>35.784999999999854</v>
      </c>
      <c r="P20" s="22">
        <f t="shared" si="12"/>
        <v>244.30683732461793</v>
      </c>
      <c r="Q20" s="22"/>
      <c r="R20" s="22"/>
      <c r="S20" s="22">
        <f t="shared" si="6"/>
        <v>3574.9288707377336</v>
      </c>
      <c r="T20" s="22">
        <f t="shared" si="7"/>
        <v>2528.8425776339809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53221.139173250958</v>
      </c>
      <c r="D21" s="5">
        <f t="shared" si="0"/>
        <v>51829.157023840671</v>
      </c>
      <c r="E21" s="5">
        <f t="shared" si="1"/>
        <v>42329.157023840671</v>
      </c>
      <c r="F21" s="5">
        <f t="shared" si="2"/>
        <v>14905.135470668047</v>
      </c>
      <c r="G21" s="5">
        <f t="shared" si="3"/>
        <v>36924.021553172628</v>
      </c>
      <c r="H21" s="22">
        <f t="shared" si="10"/>
        <v>23263.09181863294</v>
      </c>
      <c r="I21" s="5">
        <f t="shared" si="4"/>
        <v>59326.378974516148</v>
      </c>
      <c r="J21" s="26">
        <f t="shared" si="5"/>
        <v>0.19452947975411999</v>
      </c>
      <c r="L21" s="22">
        <f t="shared" si="11"/>
        <v>128059.30252306504</v>
      </c>
      <c r="M21" s="5">
        <f>scrimecost*Meta!O18</f>
        <v>1713.97</v>
      </c>
      <c r="N21" s="5">
        <f>L21-Grade14!L21</f>
        <v>4897.176928527464</v>
      </c>
      <c r="O21" s="5">
        <f>Grade14!M21-M21</f>
        <v>28.848999999999933</v>
      </c>
      <c r="P21" s="22">
        <f t="shared" si="12"/>
        <v>251.72247597989869</v>
      </c>
      <c r="Q21" s="22"/>
      <c r="R21" s="22"/>
      <c r="S21" s="22">
        <f t="shared" si="6"/>
        <v>3658.4121329842797</v>
      </c>
      <c r="T21" s="22">
        <f t="shared" si="7"/>
        <v>2490.2442772025383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54551.66765258224</v>
      </c>
      <c r="D22" s="5">
        <f t="shared" si="0"/>
        <v>53110.455949436691</v>
      </c>
      <c r="E22" s="5">
        <f t="shared" si="1"/>
        <v>43610.455949436691</v>
      </c>
      <c r="F22" s="5">
        <f t="shared" si="2"/>
        <v>15451.60946243475</v>
      </c>
      <c r="G22" s="5">
        <f t="shared" si="3"/>
        <v>37658.846487001938</v>
      </c>
      <c r="H22" s="22">
        <f t="shared" si="10"/>
        <v>23844.669114098764</v>
      </c>
      <c r="I22" s="5">
        <f t="shared" si="4"/>
        <v>60621.262843879042</v>
      </c>
      <c r="J22" s="26">
        <f t="shared" si="5"/>
        <v>0.19702333932577989</v>
      </c>
      <c r="L22" s="22">
        <f t="shared" si="11"/>
        <v>131260.78508614167</v>
      </c>
      <c r="M22" s="5">
        <f>scrimecost*Meta!O19</f>
        <v>1713.97</v>
      </c>
      <c r="N22" s="5">
        <f>L22-Grade14!L22</f>
        <v>5019.6063517406583</v>
      </c>
      <c r="O22" s="5">
        <f>Grade14!M22-M22</f>
        <v>28.848999999999933</v>
      </c>
      <c r="P22" s="22">
        <f t="shared" si="12"/>
        <v>259.32350560156152</v>
      </c>
      <c r="Q22" s="22"/>
      <c r="R22" s="22"/>
      <c r="S22" s="22">
        <f t="shared" si="6"/>
        <v>3750.4022649870076</v>
      </c>
      <c r="T22" s="22">
        <f t="shared" si="7"/>
        <v>2456.5301937856207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55915.459343896793</v>
      </c>
      <c r="D23" s="5">
        <f t="shared" si="0"/>
        <v>54423.787348172606</v>
      </c>
      <c r="E23" s="5">
        <f t="shared" si="1"/>
        <v>44923.787348172606</v>
      </c>
      <c r="F23" s="5">
        <f t="shared" si="2"/>
        <v>16011.745303995616</v>
      </c>
      <c r="G23" s="5">
        <f t="shared" si="3"/>
        <v>38412.042044176989</v>
      </c>
      <c r="H23" s="22">
        <f t="shared" si="10"/>
        <v>24440.785841951234</v>
      </c>
      <c r="I23" s="5">
        <f t="shared" si="4"/>
        <v>61948.518809976027</v>
      </c>
      <c r="J23" s="26">
        <f t="shared" si="5"/>
        <v>0.19945637305422853</v>
      </c>
      <c r="L23" s="22">
        <f t="shared" si="11"/>
        <v>134542.30471329522</v>
      </c>
      <c r="M23" s="5">
        <f>scrimecost*Meta!O20</f>
        <v>1713.97</v>
      </c>
      <c r="N23" s="5">
        <f>L23-Grade14!L23</f>
        <v>5145.0965105342038</v>
      </c>
      <c r="O23" s="5">
        <f>Grade14!M23-M23</f>
        <v>28.848999999999933</v>
      </c>
      <c r="P23" s="22">
        <f t="shared" si="12"/>
        <v>267.11456096376583</v>
      </c>
      <c r="Q23" s="22"/>
      <c r="R23" s="22"/>
      <c r="S23" s="22">
        <f t="shared" si="6"/>
        <v>3844.6921502898176</v>
      </c>
      <c r="T23" s="22">
        <f t="shared" si="7"/>
        <v>2423.264150303025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57313.345827494202</v>
      </c>
      <c r="D24" s="5">
        <f t="shared" si="0"/>
        <v>55769.952031876914</v>
      </c>
      <c r="E24" s="5">
        <f t="shared" si="1"/>
        <v>46269.952031876914</v>
      </c>
      <c r="F24" s="5">
        <f t="shared" si="2"/>
        <v>16585.884541595504</v>
      </c>
      <c r="G24" s="5">
        <f t="shared" si="3"/>
        <v>39184.067490281406</v>
      </c>
      <c r="H24" s="22">
        <f t="shared" si="10"/>
        <v>25051.805488000013</v>
      </c>
      <c r="I24" s="5">
        <f t="shared" si="4"/>
        <v>63308.956175225423</v>
      </c>
      <c r="J24" s="26">
        <f t="shared" si="5"/>
        <v>0.20183006449661753</v>
      </c>
      <c r="L24" s="22">
        <f t="shared" si="11"/>
        <v>137905.86233112757</v>
      </c>
      <c r="M24" s="5">
        <f>scrimecost*Meta!O21</f>
        <v>1713.97</v>
      </c>
      <c r="N24" s="5">
        <f>L24-Grade14!L24</f>
        <v>5273.7239232975408</v>
      </c>
      <c r="O24" s="5">
        <f>Grade14!M24-M24</f>
        <v>28.848999999999933</v>
      </c>
      <c r="P24" s="22">
        <f t="shared" si="12"/>
        <v>275.10039271002529</v>
      </c>
      <c r="Q24" s="22"/>
      <c r="R24" s="22"/>
      <c r="S24" s="22">
        <f t="shared" si="6"/>
        <v>3941.339282725166</v>
      </c>
      <c r="T24" s="22">
        <f t="shared" si="7"/>
        <v>2390.4405126901215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58746.179473181553</v>
      </c>
      <c r="D25" s="5">
        <f t="shared" si="0"/>
        <v>57149.770832673828</v>
      </c>
      <c r="E25" s="5">
        <f t="shared" si="1"/>
        <v>47649.770832673828</v>
      </c>
      <c r="F25" s="5">
        <f t="shared" si="2"/>
        <v>17174.377260135388</v>
      </c>
      <c r="G25" s="5">
        <f t="shared" si="3"/>
        <v>39975.393572538436</v>
      </c>
      <c r="H25" s="22">
        <f t="shared" si="10"/>
        <v>25678.100625200012</v>
      </c>
      <c r="I25" s="5">
        <f t="shared" si="4"/>
        <v>64703.404474606046</v>
      </c>
      <c r="J25" s="26">
        <f t="shared" si="5"/>
        <v>0.20414586102577748</v>
      </c>
      <c r="L25" s="22">
        <f t="shared" si="11"/>
        <v>141353.50888940576</v>
      </c>
      <c r="M25" s="5">
        <f>scrimecost*Meta!O22</f>
        <v>1713.97</v>
      </c>
      <c r="N25" s="5">
        <f>L25-Grade14!L25</f>
        <v>5405.5670213799749</v>
      </c>
      <c r="O25" s="5">
        <f>Grade14!M25-M25</f>
        <v>28.848999999999933</v>
      </c>
      <c r="P25" s="22">
        <f t="shared" si="12"/>
        <v>283.28587024994124</v>
      </c>
      <c r="Q25" s="22"/>
      <c r="R25" s="22"/>
      <c r="S25" s="22">
        <f t="shared" si="6"/>
        <v>4040.4025934714077</v>
      </c>
      <c r="T25" s="22">
        <f t="shared" si="7"/>
        <v>2358.0537052977161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60214.833960011092</v>
      </c>
      <c r="D26" s="5">
        <f t="shared" si="0"/>
        <v>58564.085103490674</v>
      </c>
      <c r="E26" s="5">
        <f t="shared" si="1"/>
        <v>49064.085103490674</v>
      </c>
      <c r="F26" s="5">
        <f t="shared" si="2"/>
        <v>17777.582296638771</v>
      </c>
      <c r="G26" s="5">
        <f t="shared" si="3"/>
        <v>40786.502806851902</v>
      </c>
      <c r="H26" s="22">
        <f t="shared" si="10"/>
        <v>26320.053140830008</v>
      </c>
      <c r="I26" s="5">
        <f t="shared" si="4"/>
        <v>66132.713981471199</v>
      </c>
      <c r="J26" s="26">
        <f t="shared" si="5"/>
        <v>0.20640517471276279</v>
      </c>
      <c r="L26" s="22">
        <f t="shared" si="11"/>
        <v>144887.34661164088</v>
      </c>
      <c r="M26" s="5">
        <f>scrimecost*Meta!O23</f>
        <v>1330.1699999999998</v>
      </c>
      <c r="N26" s="5">
        <f>L26-Grade14!L26</f>
        <v>5540.706196914427</v>
      </c>
      <c r="O26" s="5">
        <f>Grade14!M26-M26</f>
        <v>22.389000000000124</v>
      </c>
      <c r="P26" s="22">
        <f t="shared" si="12"/>
        <v>291.6759847283551</v>
      </c>
      <c r="Q26" s="22"/>
      <c r="R26" s="22"/>
      <c r="S26" s="22">
        <f t="shared" si="6"/>
        <v>4136.109106986275</v>
      </c>
      <c r="T26" s="22">
        <f t="shared" si="7"/>
        <v>2322.822208094075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61720.204809011375</v>
      </c>
      <c r="D27" s="5">
        <f t="shared" si="0"/>
        <v>60013.757231077951</v>
      </c>
      <c r="E27" s="5">
        <f t="shared" si="1"/>
        <v>50513.757231077951</v>
      </c>
      <c r="F27" s="5">
        <f t="shared" si="2"/>
        <v>18395.867459054745</v>
      </c>
      <c r="G27" s="5">
        <f t="shared" si="3"/>
        <v>41617.889772023205</v>
      </c>
      <c r="H27" s="22">
        <f t="shared" si="10"/>
        <v>26978.054469350765</v>
      </c>
      <c r="I27" s="5">
        <f t="shared" si="4"/>
        <v>67597.756226007987</v>
      </c>
      <c r="J27" s="26">
        <f t="shared" si="5"/>
        <v>0.20860938318787045</v>
      </c>
      <c r="L27" s="22">
        <f t="shared" si="11"/>
        <v>148509.53027693194</v>
      </c>
      <c r="M27" s="5">
        <f>scrimecost*Meta!O24</f>
        <v>1330.1699999999998</v>
      </c>
      <c r="N27" s="5">
        <f>L27-Grade14!L27</f>
        <v>5679.2238518373342</v>
      </c>
      <c r="O27" s="5">
        <f>Grade14!M27-M27</f>
        <v>22.389000000000124</v>
      </c>
      <c r="P27" s="22">
        <f t="shared" si="12"/>
        <v>300.27585206872936</v>
      </c>
      <c r="Q27" s="22"/>
      <c r="R27" s="22"/>
      <c r="S27" s="22">
        <f t="shared" si="6"/>
        <v>4240.1874978390797</v>
      </c>
      <c r="T27" s="22">
        <f t="shared" si="7"/>
        <v>2291.4161855560792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63263.209929236655</v>
      </c>
      <c r="D28" s="5">
        <f t="shared" si="0"/>
        <v>61499.671161854894</v>
      </c>
      <c r="E28" s="5">
        <f t="shared" si="1"/>
        <v>51999.671161854894</v>
      </c>
      <c r="F28" s="5">
        <f t="shared" si="2"/>
        <v>19029.609750531112</v>
      </c>
      <c r="G28" s="5">
        <f t="shared" si="3"/>
        <v>42470.061411323783</v>
      </c>
      <c r="H28" s="22">
        <f t="shared" si="10"/>
        <v>27652.505831084527</v>
      </c>
      <c r="I28" s="5">
        <f t="shared" si="4"/>
        <v>69099.424526658186</v>
      </c>
      <c r="J28" s="26">
        <f t="shared" si="5"/>
        <v>0.21075983048065838</v>
      </c>
      <c r="L28" s="22">
        <f t="shared" si="11"/>
        <v>152222.26853385524</v>
      </c>
      <c r="M28" s="5">
        <f>scrimecost*Meta!O25</f>
        <v>1330.1699999999998</v>
      </c>
      <c r="N28" s="5">
        <f>L28-Grade14!L28</f>
        <v>5821.2044481332996</v>
      </c>
      <c r="O28" s="5">
        <f>Grade14!M28-M28</f>
        <v>22.389000000000124</v>
      </c>
      <c r="P28" s="22">
        <f t="shared" si="12"/>
        <v>309.09071609261298</v>
      </c>
      <c r="Q28" s="22"/>
      <c r="R28" s="22"/>
      <c r="S28" s="22">
        <f t="shared" si="6"/>
        <v>4346.8678484631946</v>
      </c>
      <c r="T28" s="22">
        <f t="shared" si="7"/>
        <v>2260.425951038028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64844.790177467556</v>
      </c>
      <c r="D29" s="5">
        <f t="shared" si="0"/>
        <v>63022.732940901253</v>
      </c>
      <c r="E29" s="5">
        <f t="shared" si="1"/>
        <v>53522.732940901253</v>
      </c>
      <c r="F29" s="5">
        <f t="shared" si="2"/>
        <v>19679.195599294384</v>
      </c>
      <c r="G29" s="5">
        <f t="shared" si="3"/>
        <v>43343.537341606869</v>
      </c>
      <c r="H29" s="22">
        <f t="shared" si="10"/>
        <v>28343.818476861637</v>
      </c>
      <c r="I29" s="5">
        <f t="shared" si="4"/>
        <v>70638.634534824625</v>
      </c>
      <c r="J29" s="26">
        <f t="shared" si="5"/>
        <v>0.21285782783947585</v>
      </c>
      <c r="L29" s="22">
        <f t="shared" si="11"/>
        <v>156027.82524720157</v>
      </c>
      <c r="M29" s="5">
        <f>scrimecost*Meta!O26</f>
        <v>1330.1699999999998</v>
      </c>
      <c r="N29" s="5">
        <f>L29-Grade14!L29</f>
        <v>5966.7345593365608</v>
      </c>
      <c r="O29" s="5">
        <f>Grade14!M29-M29</f>
        <v>22.389000000000124</v>
      </c>
      <c r="P29" s="22">
        <f t="shared" si="12"/>
        <v>318.12595171709353</v>
      </c>
      <c r="Q29" s="22"/>
      <c r="R29" s="22"/>
      <c r="S29" s="22">
        <f t="shared" si="6"/>
        <v>4456.2152078528397</v>
      </c>
      <c r="T29" s="22">
        <f t="shared" si="7"/>
        <v>2229.8463373712416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66465.909931904258</v>
      </c>
      <c r="D30" s="5">
        <f t="shared" si="0"/>
        <v>64583.871264423797</v>
      </c>
      <c r="E30" s="5">
        <f t="shared" si="1"/>
        <v>55083.871264423797</v>
      </c>
      <c r="F30" s="5">
        <f t="shared" si="2"/>
        <v>20345.021094276748</v>
      </c>
      <c r="G30" s="5">
        <f t="shared" si="3"/>
        <v>44238.850170147052</v>
      </c>
      <c r="H30" s="22">
        <f t="shared" si="10"/>
        <v>29052.413938783182</v>
      </c>
      <c r="I30" s="5">
        <f t="shared" si="4"/>
        <v>72216.32479319525</v>
      </c>
      <c r="J30" s="26">
        <f t="shared" si="5"/>
        <v>0.21490465453100516</v>
      </c>
      <c r="L30" s="22">
        <f t="shared" si="11"/>
        <v>159928.52087838162</v>
      </c>
      <c r="M30" s="5">
        <f>scrimecost*Meta!O27</f>
        <v>1330.1699999999998</v>
      </c>
      <c r="N30" s="5">
        <f>L30-Grade14!L30</f>
        <v>6115.9029233200126</v>
      </c>
      <c r="O30" s="5">
        <f>Grade14!M30-M30</f>
        <v>22.389000000000124</v>
      </c>
      <c r="P30" s="22">
        <f t="shared" si="12"/>
        <v>327.38706823218627</v>
      </c>
      <c r="Q30" s="22"/>
      <c r="R30" s="22"/>
      <c r="S30" s="22">
        <f t="shared" si="6"/>
        <v>4568.2962512273025</v>
      </c>
      <c r="T30" s="22">
        <f t="shared" si="7"/>
        <v>2199.6722284443645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68127.557680201862</v>
      </c>
      <c r="D31" s="5">
        <f t="shared" si="0"/>
        <v>66184.038046034388</v>
      </c>
      <c r="E31" s="5">
        <f t="shared" si="1"/>
        <v>56684.038046034388</v>
      </c>
      <c r="F31" s="5">
        <f t="shared" si="2"/>
        <v>21027.492226633669</v>
      </c>
      <c r="G31" s="5">
        <f t="shared" si="3"/>
        <v>45156.545819400722</v>
      </c>
      <c r="H31" s="22">
        <f t="shared" si="10"/>
        <v>29778.72428725276</v>
      </c>
      <c r="I31" s="5">
        <f t="shared" si="4"/>
        <v>73833.457308025128</v>
      </c>
      <c r="J31" s="26">
        <f t="shared" si="5"/>
        <v>0.21690155862030203</v>
      </c>
      <c r="L31" s="22">
        <f t="shared" si="11"/>
        <v>163926.73390034115</v>
      </c>
      <c r="M31" s="5">
        <f>scrimecost*Meta!O28</f>
        <v>1163.52</v>
      </c>
      <c r="N31" s="5">
        <f>L31-Grade14!L31</f>
        <v>6268.8004964030115</v>
      </c>
      <c r="O31" s="5">
        <f>Grade14!M31-M31</f>
        <v>19.583999999999833</v>
      </c>
      <c r="P31" s="22">
        <f t="shared" si="12"/>
        <v>336.87971266015626</v>
      </c>
      <c r="Q31" s="22"/>
      <c r="R31" s="22"/>
      <c r="S31" s="22">
        <f t="shared" si="6"/>
        <v>4680.6464056860996</v>
      </c>
      <c r="T31" s="22">
        <f t="shared" si="7"/>
        <v>2168.72496151737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69830.746622206905</v>
      </c>
      <c r="D32" s="5">
        <f t="shared" si="0"/>
        <v>67824.20899718524</v>
      </c>
      <c r="E32" s="5">
        <f t="shared" si="1"/>
        <v>58324.20899718524</v>
      </c>
      <c r="F32" s="5">
        <f t="shared" si="2"/>
        <v>21727.025137299504</v>
      </c>
      <c r="G32" s="5">
        <f t="shared" si="3"/>
        <v>46097.183859885736</v>
      </c>
      <c r="H32" s="22">
        <f t="shared" si="10"/>
        <v>30523.192394434078</v>
      </c>
      <c r="I32" s="5">
        <f t="shared" si="4"/>
        <v>75491.018135725753</v>
      </c>
      <c r="J32" s="26">
        <f t="shared" si="5"/>
        <v>0.21884975773181106</v>
      </c>
      <c r="L32" s="22">
        <f t="shared" si="11"/>
        <v>168024.90224784965</v>
      </c>
      <c r="M32" s="5">
        <f>scrimecost*Meta!O29</f>
        <v>1163.52</v>
      </c>
      <c r="N32" s="5">
        <f>L32-Grade14!L32</f>
        <v>6425.5205088130606</v>
      </c>
      <c r="O32" s="5">
        <f>Grade14!M32-M32</f>
        <v>19.583999999999833</v>
      </c>
      <c r="P32" s="22">
        <f t="shared" si="12"/>
        <v>346.60967319882536</v>
      </c>
      <c r="Q32" s="22"/>
      <c r="R32" s="22"/>
      <c r="S32" s="22">
        <f t="shared" si="6"/>
        <v>4798.4015518813494</v>
      </c>
      <c r="T32" s="22">
        <f t="shared" si="7"/>
        <v>2139.3910032256504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71576.515287762057</v>
      </c>
      <c r="D33" s="5">
        <f t="shared" si="0"/>
        <v>69505.384222114852</v>
      </c>
      <c r="E33" s="5">
        <f t="shared" si="1"/>
        <v>60005.384222114852</v>
      </c>
      <c r="F33" s="5">
        <f t="shared" si="2"/>
        <v>22444.046370731983</v>
      </c>
      <c r="G33" s="5">
        <f t="shared" si="3"/>
        <v>47061.337851382865</v>
      </c>
      <c r="H33" s="22">
        <f t="shared" si="10"/>
        <v>31286.272204294924</v>
      </c>
      <c r="I33" s="5">
        <f t="shared" si="4"/>
        <v>77190.01798411888</v>
      </c>
      <c r="J33" s="26">
        <f t="shared" si="5"/>
        <v>0.22075043979181994</v>
      </c>
      <c r="L33" s="22">
        <f t="shared" si="11"/>
        <v>172225.52480404588</v>
      </c>
      <c r="M33" s="5">
        <f>scrimecost*Meta!O30</f>
        <v>1163.52</v>
      </c>
      <c r="N33" s="5">
        <f>L33-Grade14!L33</f>
        <v>6586.1585215333907</v>
      </c>
      <c r="O33" s="5">
        <f>Grade14!M33-M33</f>
        <v>19.583999999999833</v>
      </c>
      <c r="P33" s="22">
        <f t="shared" si="12"/>
        <v>356.58288275096129</v>
      </c>
      <c r="Q33" s="22"/>
      <c r="R33" s="22"/>
      <c r="S33" s="22">
        <f t="shared" si="6"/>
        <v>4919.1005767315</v>
      </c>
      <c r="T33" s="22">
        <f t="shared" si="7"/>
        <v>2110.4458368874448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73365.928169956111</v>
      </c>
      <c r="D34" s="5">
        <f t="shared" si="0"/>
        <v>71228.588827667729</v>
      </c>
      <c r="E34" s="5">
        <f t="shared" si="1"/>
        <v>61728.588827667729</v>
      </c>
      <c r="F34" s="5">
        <f t="shared" si="2"/>
        <v>23178.993135000288</v>
      </c>
      <c r="G34" s="5">
        <f t="shared" si="3"/>
        <v>48049.595692667441</v>
      </c>
      <c r="H34" s="22">
        <f t="shared" si="10"/>
        <v>32068.429009402294</v>
      </c>
      <c r="I34" s="5">
        <f t="shared" si="4"/>
        <v>78931.49282872185</v>
      </c>
      <c r="J34" s="26">
        <f t="shared" si="5"/>
        <v>0.2226047637528043</v>
      </c>
      <c r="L34" s="22">
        <f t="shared" si="11"/>
        <v>176531.16292414704</v>
      </c>
      <c r="M34" s="5">
        <f>scrimecost*Meta!O31</f>
        <v>1163.52</v>
      </c>
      <c r="N34" s="5">
        <f>L34-Grade14!L34</f>
        <v>6750.8124845717393</v>
      </c>
      <c r="O34" s="5">
        <f>Grade14!M34-M34</f>
        <v>19.583999999999833</v>
      </c>
      <c r="P34" s="22">
        <f t="shared" si="12"/>
        <v>366.80542254190078</v>
      </c>
      <c r="Q34" s="22"/>
      <c r="R34" s="22"/>
      <c r="S34" s="22">
        <f t="shared" si="6"/>
        <v>5042.8170772029125</v>
      </c>
      <c r="T34" s="22">
        <f t="shared" si="7"/>
        <v>2081.88461381873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75200.076374205019</v>
      </c>
      <c r="D35" s="5">
        <f t="shared" si="0"/>
        <v>72994.873548359421</v>
      </c>
      <c r="E35" s="5">
        <f t="shared" si="1"/>
        <v>63494.873548359421</v>
      </c>
      <c r="F35" s="5">
        <f t="shared" si="2"/>
        <v>23932.313568375292</v>
      </c>
      <c r="G35" s="5">
        <f t="shared" si="3"/>
        <v>49062.559979984129</v>
      </c>
      <c r="H35" s="22">
        <f t="shared" si="10"/>
        <v>32870.139734637356</v>
      </c>
      <c r="I35" s="5">
        <f t="shared" si="4"/>
        <v>80716.5045444399</v>
      </c>
      <c r="J35" s="26">
        <f t="shared" si="5"/>
        <v>0.22441386030010596</v>
      </c>
      <c r="L35" s="22">
        <f t="shared" si="11"/>
        <v>180944.44199725072</v>
      </c>
      <c r="M35" s="5">
        <f>scrimecost*Meta!O32</f>
        <v>1163.52</v>
      </c>
      <c r="N35" s="5">
        <f>L35-Grade14!L35</f>
        <v>6919.5827966860379</v>
      </c>
      <c r="O35" s="5">
        <f>Grade14!M35-M35</f>
        <v>19.583999999999833</v>
      </c>
      <c r="P35" s="22">
        <f t="shared" si="12"/>
        <v>377.28352582761352</v>
      </c>
      <c r="Q35" s="22"/>
      <c r="R35" s="22"/>
      <c r="S35" s="22">
        <f t="shared" si="6"/>
        <v>5169.626490186105</v>
      </c>
      <c r="T35" s="22">
        <f t="shared" si="7"/>
        <v>2053.7025339520346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77080.078283560142</v>
      </c>
      <c r="D36" s="5">
        <f t="shared" si="0"/>
        <v>74805.315387068418</v>
      </c>
      <c r="E36" s="5">
        <f t="shared" si="1"/>
        <v>65305.315387068418</v>
      </c>
      <c r="F36" s="5">
        <f t="shared" si="2"/>
        <v>24704.467012584682</v>
      </c>
      <c r="G36" s="5">
        <f t="shared" si="3"/>
        <v>50100.848374483736</v>
      </c>
      <c r="H36" s="22">
        <f t="shared" si="10"/>
        <v>33691.893228003282</v>
      </c>
      <c r="I36" s="5">
        <f t="shared" si="4"/>
        <v>82546.141553050897</v>
      </c>
      <c r="J36" s="26">
        <f t="shared" si="5"/>
        <v>0.22617883254137608</v>
      </c>
      <c r="L36" s="22">
        <f t="shared" si="11"/>
        <v>185468.05304718198</v>
      </c>
      <c r="M36" s="5">
        <f>scrimecost*Meta!O33</f>
        <v>940.31000000000006</v>
      </c>
      <c r="N36" s="5">
        <f>L36-Grade14!L36</f>
        <v>7092.5723666032136</v>
      </c>
      <c r="O36" s="5">
        <f>Grade14!M36-M36</f>
        <v>15.826999999999998</v>
      </c>
      <c r="P36" s="22">
        <f t="shared" si="12"/>
        <v>388.02358169546937</v>
      </c>
      <c r="Q36" s="22"/>
      <c r="R36" s="22"/>
      <c r="S36" s="22">
        <f t="shared" si="6"/>
        <v>5296.21356749389</v>
      </c>
      <c r="T36" s="22">
        <f t="shared" si="7"/>
        <v>2024.5979585004247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79007.080240649142</v>
      </c>
      <c r="D37" s="5">
        <f t="shared" ref="D37:D56" si="15">IF(A37&lt;startage,1,0)*(C37*(1-initialunempprob))+IF(A37=startage,1,0)*(C37*(1-unempprob))+IF(A37&gt;startage,1,0)*(C37*(1-unempprob)+unempprob*300*52)</f>
        <v>76661.018271745124</v>
      </c>
      <c r="E37" s="5">
        <f t="shared" si="1"/>
        <v>67161.018271745124</v>
      </c>
      <c r="F37" s="5">
        <f t="shared" si="2"/>
        <v>25495.924292899297</v>
      </c>
      <c r="G37" s="5">
        <f t="shared" si="3"/>
        <v>51165.093978845827</v>
      </c>
      <c r="H37" s="22">
        <f t="shared" ref="H37:H56" si="16">benefits*B37/expnorm</f>
        <v>34534.190558703362</v>
      </c>
      <c r="I37" s="5">
        <f t="shared" ref="I37:I56" si="17">G37+IF(A37&lt;startage,1,0)*(H37*(1-initialunempprob))+IF(A37&gt;=startage,1,0)*(H37*(1-unempprob))</f>
        <v>84421.519486877165</v>
      </c>
      <c r="J37" s="26">
        <f t="shared" si="5"/>
        <v>0.22790075667920048</v>
      </c>
      <c r="L37" s="22">
        <f t="shared" ref="L37:L56" si="18">(sincome+sbenefits)*(1-sunemp)*B37/expnorm</f>
        <v>190104.75437336147</v>
      </c>
      <c r="M37" s="5">
        <f>scrimecost*Meta!O34</f>
        <v>940.31000000000006</v>
      </c>
      <c r="N37" s="5">
        <f>L37-Grade14!L37</f>
        <v>7269.8866757682408</v>
      </c>
      <c r="O37" s="5">
        <f>Grade14!M37-M37</f>
        <v>15.826999999999998</v>
      </c>
      <c r="P37" s="22">
        <f t="shared" si="12"/>
        <v>399.03213896002137</v>
      </c>
      <c r="Q37" s="22"/>
      <c r="R37" s="22"/>
      <c r="S37" s="22">
        <f t="shared" si="6"/>
        <v>5429.4427070093152</v>
      </c>
      <c r="T37" s="22">
        <f t="shared" si="7"/>
        <v>1997.2088966384149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80982.257246665351</v>
      </c>
      <c r="D38" s="5">
        <f t="shared" si="15"/>
        <v>78563.113728538723</v>
      </c>
      <c r="E38" s="5">
        <f t="shared" si="1"/>
        <v>69063.113728538723</v>
      </c>
      <c r="F38" s="5">
        <f t="shared" si="2"/>
        <v>26307.168005221767</v>
      </c>
      <c r="G38" s="5">
        <f t="shared" si="3"/>
        <v>52255.945723316952</v>
      </c>
      <c r="H38" s="22">
        <f t="shared" si="16"/>
        <v>35397.545322670943</v>
      </c>
      <c r="I38" s="5">
        <f t="shared" si="17"/>
        <v>86343.781869049068</v>
      </c>
      <c r="J38" s="26">
        <f t="shared" si="5"/>
        <v>0.22958068266732176</v>
      </c>
      <c r="L38" s="22">
        <f t="shared" si="18"/>
        <v>194857.37323269554</v>
      </c>
      <c r="M38" s="5">
        <f>scrimecost*Meta!O35</f>
        <v>940.31000000000006</v>
      </c>
      <c r="N38" s="5">
        <f>L38-Grade14!L38</f>
        <v>7451.6338426625007</v>
      </c>
      <c r="O38" s="5">
        <f>Grade14!M38-M38</f>
        <v>15.826999999999998</v>
      </c>
      <c r="P38" s="22">
        <f t="shared" si="12"/>
        <v>410.31591015618716</v>
      </c>
      <c r="Q38" s="22"/>
      <c r="R38" s="22"/>
      <c r="S38" s="22">
        <f t="shared" si="6"/>
        <v>5566.0025750127006</v>
      </c>
      <c r="T38" s="22">
        <f t="shared" si="7"/>
        <v>1970.1830227563319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83006.813677831975</v>
      </c>
      <c r="D39" s="5">
        <f t="shared" si="15"/>
        <v>80512.761571752184</v>
      </c>
      <c r="E39" s="5">
        <f t="shared" si="1"/>
        <v>71012.761571752184</v>
      </c>
      <c r="F39" s="5">
        <f t="shared" si="2"/>
        <v>27138.69281035231</v>
      </c>
      <c r="G39" s="5">
        <f t="shared" si="3"/>
        <v>53374.068761399874</v>
      </c>
      <c r="H39" s="22">
        <f t="shared" si="16"/>
        <v>36282.48395573772</v>
      </c>
      <c r="I39" s="5">
        <f t="shared" si="17"/>
        <v>88314.1008107753</v>
      </c>
      <c r="J39" s="26">
        <f t="shared" si="5"/>
        <v>0.23121963485085481</v>
      </c>
      <c r="L39" s="22">
        <f t="shared" si="18"/>
        <v>199728.80756351291</v>
      </c>
      <c r="M39" s="5">
        <f>scrimecost*Meta!O36</f>
        <v>940.31000000000006</v>
      </c>
      <c r="N39" s="5">
        <f>L39-Grade14!L39</f>
        <v>7637.924688729021</v>
      </c>
      <c r="O39" s="5">
        <f>Grade14!M39-M39</f>
        <v>15.826999999999998</v>
      </c>
      <c r="P39" s="22">
        <f t="shared" si="12"/>
        <v>421.88177563225719</v>
      </c>
      <c r="Q39" s="22"/>
      <c r="R39" s="22"/>
      <c r="S39" s="22">
        <f t="shared" si="6"/>
        <v>5705.9764397161043</v>
      </c>
      <c r="T39" s="22">
        <f t="shared" si="7"/>
        <v>1943.5158007185973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85081.984019777767</v>
      </c>
      <c r="D40" s="5">
        <f t="shared" si="15"/>
        <v>82511.150611045989</v>
      </c>
      <c r="E40" s="5">
        <f t="shared" si="1"/>
        <v>73011.150611045989</v>
      </c>
      <c r="F40" s="5">
        <f t="shared" si="2"/>
        <v>27991.005735611114</v>
      </c>
      <c r="G40" s="5">
        <f t="shared" si="3"/>
        <v>54520.144875434875</v>
      </c>
      <c r="H40" s="22">
        <f t="shared" si="16"/>
        <v>37189.546054631151</v>
      </c>
      <c r="I40" s="5">
        <f t="shared" si="17"/>
        <v>90333.677726044669</v>
      </c>
      <c r="J40" s="26">
        <f t="shared" si="5"/>
        <v>0.23281861259088701</v>
      </c>
      <c r="L40" s="22">
        <f t="shared" si="18"/>
        <v>204722.0277526007</v>
      </c>
      <c r="M40" s="5">
        <f>scrimecost*Meta!O37</f>
        <v>940.31000000000006</v>
      </c>
      <c r="N40" s="5">
        <f>L40-Grade14!L40</f>
        <v>7828.8728059472051</v>
      </c>
      <c r="O40" s="5">
        <f>Grade14!M40-M40</f>
        <v>15.826999999999998</v>
      </c>
      <c r="P40" s="22">
        <f t="shared" si="12"/>
        <v>433.73678774522887</v>
      </c>
      <c r="Q40" s="22"/>
      <c r="R40" s="22"/>
      <c r="S40" s="22">
        <f t="shared" si="6"/>
        <v>5849.4496510370936</v>
      </c>
      <c r="T40" s="22">
        <f t="shared" si="7"/>
        <v>1917.2027401522846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87209.033620272225</v>
      </c>
      <c r="D41" s="5">
        <f t="shared" si="15"/>
        <v>84559.499376322143</v>
      </c>
      <c r="E41" s="5">
        <f t="shared" si="1"/>
        <v>75059.499376322143</v>
      </c>
      <c r="F41" s="5">
        <f t="shared" si="2"/>
        <v>28864.62648400139</v>
      </c>
      <c r="G41" s="5">
        <f t="shared" si="3"/>
        <v>55694.872892320753</v>
      </c>
      <c r="H41" s="22">
        <f t="shared" si="16"/>
        <v>38119.284705996943</v>
      </c>
      <c r="I41" s="5">
        <f t="shared" si="17"/>
        <v>92403.744064195809</v>
      </c>
      <c r="J41" s="26">
        <f t="shared" si="5"/>
        <v>0.23437859087384522</v>
      </c>
      <c r="L41" s="22">
        <f t="shared" si="18"/>
        <v>209840.07844641575</v>
      </c>
      <c r="M41" s="5">
        <f>scrimecost*Meta!O38</f>
        <v>628.22</v>
      </c>
      <c r="N41" s="5">
        <f>L41-Grade14!L41</f>
        <v>8024.5946260959608</v>
      </c>
      <c r="O41" s="5">
        <f>Grade14!M41-M41</f>
        <v>10.573999999999955</v>
      </c>
      <c r="P41" s="22">
        <f t="shared" si="12"/>
        <v>445.88817516102489</v>
      </c>
      <c r="Q41" s="22"/>
      <c r="R41" s="22"/>
      <c r="S41" s="22">
        <f t="shared" si="6"/>
        <v>5991.7662336411877</v>
      </c>
      <c r="T41" s="22">
        <f t="shared" si="7"/>
        <v>1889.7433567397484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89389.259460779009</v>
      </c>
      <c r="D42" s="5">
        <f t="shared" si="15"/>
        <v>86659.056860730183</v>
      </c>
      <c r="E42" s="5">
        <f t="shared" si="1"/>
        <v>77159.056860730183</v>
      </c>
      <c r="F42" s="5">
        <f t="shared" si="2"/>
        <v>29760.087751101426</v>
      </c>
      <c r="G42" s="5">
        <f t="shared" si="3"/>
        <v>56898.969109628757</v>
      </c>
      <c r="H42" s="22">
        <f t="shared" si="16"/>
        <v>39072.266823646853</v>
      </c>
      <c r="I42" s="5">
        <f t="shared" si="17"/>
        <v>94525.562060800672</v>
      </c>
      <c r="J42" s="26">
        <f t="shared" si="5"/>
        <v>0.23590052090599969</v>
      </c>
      <c r="L42" s="22">
        <f t="shared" si="18"/>
        <v>215086.08040757608</v>
      </c>
      <c r="M42" s="5">
        <f>scrimecost*Meta!O39</f>
        <v>628.22</v>
      </c>
      <c r="N42" s="5">
        <f>L42-Grade14!L42</f>
        <v>8225.2094917482464</v>
      </c>
      <c r="O42" s="5">
        <f>Grade14!M42-M42</f>
        <v>10.573999999999955</v>
      </c>
      <c r="P42" s="22">
        <f t="shared" si="12"/>
        <v>458.34334726221584</v>
      </c>
      <c r="Q42" s="22"/>
      <c r="R42" s="22"/>
      <c r="S42" s="22">
        <f t="shared" si="6"/>
        <v>6142.5027762852542</v>
      </c>
      <c r="T42" s="22">
        <f t="shared" si="7"/>
        <v>1864.1817832210538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91623.990947298516</v>
      </c>
      <c r="D43" s="5">
        <f t="shared" si="15"/>
        <v>88811.10328224847</v>
      </c>
      <c r="E43" s="5">
        <f t="shared" si="1"/>
        <v>79311.10328224847</v>
      </c>
      <c r="F43" s="5">
        <f t="shared" si="2"/>
        <v>30677.935549878974</v>
      </c>
      <c r="G43" s="5">
        <f t="shared" si="3"/>
        <v>58133.167732369497</v>
      </c>
      <c r="H43" s="22">
        <f t="shared" si="16"/>
        <v>40049.073494238037</v>
      </c>
      <c r="I43" s="5">
        <f t="shared" si="17"/>
        <v>96700.425507320731</v>
      </c>
      <c r="J43" s="26">
        <f t="shared" si="5"/>
        <v>0.2373853306934674</v>
      </c>
      <c r="L43" s="22">
        <f t="shared" si="18"/>
        <v>220463.23241776557</v>
      </c>
      <c r="M43" s="5">
        <f>scrimecost*Meta!O40</f>
        <v>628.22</v>
      </c>
      <c r="N43" s="5">
        <f>L43-Grade14!L43</f>
        <v>8430.8397290421126</v>
      </c>
      <c r="O43" s="5">
        <f>Grade14!M43-M43</f>
        <v>10.573999999999955</v>
      </c>
      <c r="P43" s="22">
        <f t="shared" si="12"/>
        <v>471.10989866593673</v>
      </c>
      <c r="Q43" s="22"/>
      <c r="R43" s="22"/>
      <c r="S43" s="22">
        <f t="shared" ref="S43:S69" si="19">IF(A43&lt;startage,1,0)*(N43-Q43-R43)+IF(A43&gt;=startage,1,0)*completionprob*(N43*spart+O43+P43)</f>
        <v>6297.007732495611</v>
      </c>
      <c r="T43" s="22">
        <f t="shared" ref="T43:T69" si="20">S43/sreturn^(A43-startage+1)</f>
        <v>1838.9590442056037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93914.590720980952</v>
      </c>
      <c r="D44" s="5">
        <f t="shared" si="15"/>
        <v>91016.950864304657</v>
      </c>
      <c r="E44" s="5">
        <f t="shared" si="1"/>
        <v>81516.950864304657</v>
      </c>
      <c r="F44" s="5">
        <f t="shared" si="2"/>
        <v>31618.729543625937</v>
      </c>
      <c r="G44" s="5">
        <f t="shared" si="3"/>
        <v>59398.22132067872</v>
      </c>
      <c r="H44" s="22">
        <f t="shared" si="16"/>
        <v>41050.300331593979</v>
      </c>
      <c r="I44" s="5">
        <f t="shared" si="17"/>
        <v>98929.660540003722</v>
      </c>
      <c r="J44" s="26">
        <f t="shared" si="5"/>
        <v>0.23883392560807004</v>
      </c>
      <c r="L44" s="22">
        <f t="shared" si="18"/>
        <v>225974.81322820962</v>
      </c>
      <c r="M44" s="5">
        <f>scrimecost*Meta!O41</f>
        <v>628.22</v>
      </c>
      <c r="N44" s="5">
        <f>L44-Grade14!L44</f>
        <v>8641.6107222680585</v>
      </c>
      <c r="O44" s="5">
        <f>Grade14!M44-M44</f>
        <v>10.573999999999955</v>
      </c>
      <c r="P44" s="22">
        <f t="shared" si="12"/>
        <v>484.19561385475032</v>
      </c>
      <c r="Q44" s="22"/>
      <c r="R44" s="22"/>
      <c r="S44" s="22">
        <f t="shared" si="19"/>
        <v>6455.3753126110432</v>
      </c>
      <c r="T44" s="22">
        <f t="shared" si="20"/>
        <v>1814.0709124126338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96262.455489005471</v>
      </c>
      <c r="D45" s="5">
        <f t="shared" si="15"/>
        <v>93277.944635912267</v>
      </c>
      <c r="E45" s="5">
        <f t="shared" si="1"/>
        <v>83777.944635912267</v>
      </c>
      <c r="F45" s="5">
        <f t="shared" si="2"/>
        <v>32588.381726293948</v>
      </c>
      <c r="G45" s="5">
        <f t="shared" si="3"/>
        <v>60689.562909618318</v>
      </c>
      <c r="H45" s="22">
        <f t="shared" si="16"/>
        <v>42076.557839883826</v>
      </c>
      <c r="I45" s="5">
        <f t="shared" si="17"/>
        <v>101209.28810942644</v>
      </c>
      <c r="J45" s="26">
        <f t="shared" si="5"/>
        <v>0.24028726040201059</v>
      </c>
      <c r="L45" s="22">
        <f t="shared" si="18"/>
        <v>231624.18355891487</v>
      </c>
      <c r="M45" s="5">
        <f>scrimecost*Meta!O42</f>
        <v>628.22</v>
      </c>
      <c r="N45" s="5">
        <f>L45-Grade14!L45</f>
        <v>8857.6509903247934</v>
      </c>
      <c r="O45" s="5">
        <f>Grade14!M45-M45</f>
        <v>10.573999999999955</v>
      </c>
      <c r="P45" s="22">
        <f t="shared" si="12"/>
        <v>497.68272408179308</v>
      </c>
      <c r="Q45" s="22"/>
      <c r="R45" s="22"/>
      <c r="S45" s="22">
        <f t="shared" si="19"/>
        <v>6617.7691319285905</v>
      </c>
      <c r="T45" s="22">
        <f t="shared" si="20"/>
        <v>1789.5313341303201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98669.016876230613</v>
      </c>
      <c r="D46" s="5">
        <f t="shared" si="15"/>
        <v>95595.46325181007</v>
      </c>
      <c r="E46" s="5">
        <f t="shared" si="1"/>
        <v>86095.46325181007</v>
      </c>
      <c r="F46" s="5">
        <f t="shared" si="2"/>
        <v>33646.328974451302</v>
      </c>
      <c r="G46" s="5">
        <f t="shared" si="3"/>
        <v>61949.134277358768</v>
      </c>
      <c r="H46" s="22">
        <f t="shared" si="16"/>
        <v>43128.471785880924</v>
      </c>
      <c r="I46" s="5">
        <f t="shared" si="17"/>
        <v>103481.85260716209</v>
      </c>
      <c r="J46" s="26">
        <f t="shared" si="5"/>
        <v>0.2421742311291013</v>
      </c>
      <c r="L46" s="22">
        <f t="shared" si="18"/>
        <v>237414.78814788774</v>
      </c>
      <c r="M46" s="5">
        <f>scrimecost*Meta!O43</f>
        <v>348.45</v>
      </c>
      <c r="N46" s="5">
        <f>L46-Grade14!L46</f>
        <v>9079.0922650829307</v>
      </c>
      <c r="O46" s="5">
        <f>Grade14!M46-M46</f>
        <v>5.8650000000000091</v>
      </c>
      <c r="P46" s="22">
        <f t="shared" si="12"/>
        <v>512.397950227146</v>
      </c>
      <c r="Q46" s="22"/>
      <c r="R46" s="22"/>
      <c r="S46" s="22">
        <f t="shared" si="19"/>
        <v>6780.7750868899257</v>
      </c>
      <c r="T46" s="22">
        <f t="shared" si="20"/>
        <v>1764.4199779286046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101135.74229813636</v>
      </c>
      <c r="D47" s="5">
        <f t="shared" si="15"/>
        <v>97970.919833105305</v>
      </c>
      <c r="E47" s="5">
        <f t="shared" si="1"/>
        <v>88470.919833105305</v>
      </c>
      <c r="F47" s="5">
        <f t="shared" si="2"/>
        <v>34730.724903812574</v>
      </c>
      <c r="G47" s="5">
        <f t="shared" si="3"/>
        <v>63240.194929292731</v>
      </c>
      <c r="H47" s="22">
        <f t="shared" si="16"/>
        <v>44206.683580527941</v>
      </c>
      <c r="I47" s="5">
        <f t="shared" si="17"/>
        <v>105811.23121734113</v>
      </c>
      <c r="J47" s="26">
        <f t="shared" si="5"/>
        <v>0.24401517817992147</v>
      </c>
      <c r="L47" s="22">
        <f t="shared" si="18"/>
        <v>243350.1578515849</v>
      </c>
      <c r="M47" s="5">
        <f>scrimecost*Meta!O44</f>
        <v>348.45</v>
      </c>
      <c r="N47" s="5">
        <f>L47-Grade14!L47</f>
        <v>9306.0695717099588</v>
      </c>
      <c r="O47" s="5">
        <f>Grade14!M47-M47</f>
        <v>5.8650000000000091</v>
      </c>
      <c r="P47" s="22">
        <f t="shared" si="12"/>
        <v>527.48105702613248</v>
      </c>
      <c r="Q47" s="22"/>
      <c r="R47" s="22"/>
      <c r="S47" s="22">
        <f t="shared" si="19"/>
        <v>6952.2147234002496</v>
      </c>
      <c r="T47" s="22">
        <f t="shared" si="20"/>
        <v>1740.7673659451123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103664.13585558979</v>
      </c>
      <c r="D48" s="5">
        <f t="shared" si="15"/>
        <v>100405.76282893296</v>
      </c>
      <c r="E48" s="5">
        <f t="shared" si="1"/>
        <v>90905.762828932959</v>
      </c>
      <c r="F48" s="5">
        <f t="shared" si="2"/>
        <v>35842.230731407893</v>
      </c>
      <c r="G48" s="5">
        <f t="shared" si="3"/>
        <v>64563.532097525065</v>
      </c>
      <c r="H48" s="22">
        <f t="shared" si="16"/>
        <v>45311.850670041138</v>
      </c>
      <c r="I48" s="5">
        <f t="shared" si="17"/>
        <v>108198.84429277468</v>
      </c>
      <c r="J48" s="26">
        <f t="shared" si="5"/>
        <v>0.24581122408316064</v>
      </c>
      <c r="L48" s="22">
        <f t="shared" si="18"/>
        <v>249433.91179787455</v>
      </c>
      <c r="M48" s="5">
        <f>scrimecost*Meta!O45</f>
        <v>348.45</v>
      </c>
      <c r="N48" s="5">
        <f>L48-Grade14!L48</f>
        <v>9538.721311002766</v>
      </c>
      <c r="O48" s="5">
        <f>Grade14!M48-M48</f>
        <v>5.8650000000000091</v>
      </c>
      <c r="P48" s="22">
        <f t="shared" si="12"/>
        <v>542.94124149509378</v>
      </c>
      <c r="Q48" s="22"/>
      <c r="R48" s="22"/>
      <c r="S48" s="22">
        <f t="shared" si="19"/>
        <v>7127.9403508234036</v>
      </c>
      <c r="T48" s="22">
        <f t="shared" si="20"/>
        <v>1717.4201269592281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106255.73925197951</v>
      </c>
      <c r="D49" s="5">
        <f t="shared" si="15"/>
        <v>102901.47689965626</v>
      </c>
      <c r="E49" s="5">
        <f t="shared" si="1"/>
        <v>93401.476899656263</v>
      </c>
      <c r="F49" s="5">
        <f t="shared" si="2"/>
        <v>36981.52420469308</v>
      </c>
      <c r="G49" s="5">
        <f t="shared" si="3"/>
        <v>65919.952694963184</v>
      </c>
      <c r="H49" s="22">
        <f t="shared" si="16"/>
        <v>46444.646936792167</v>
      </c>
      <c r="I49" s="5">
        <f t="shared" si="17"/>
        <v>110646.14769509404</v>
      </c>
      <c r="J49" s="26">
        <f t="shared" si="5"/>
        <v>0.24756346398875975</v>
      </c>
      <c r="L49" s="22">
        <f t="shared" si="18"/>
        <v>255669.75959282139</v>
      </c>
      <c r="M49" s="5">
        <f>scrimecost*Meta!O46</f>
        <v>348.45</v>
      </c>
      <c r="N49" s="5">
        <f>L49-Grade14!L49</f>
        <v>9777.1893437778635</v>
      </c>
      <c r="O49" s="5">
        <f>Grade14!M49-M49</f>
        <v>5.8650000000000091</v>
      </c>
      <c r="P49" s="22">
        <f t="shared" si="12"/>
        <v>558.787930575779</v>
      </c>
      <c r="Q49" s="22"/>
      <c r="R49" s="22"/>
      <c r="S49" s="22">
        <f t="shared" si="19"/>
        <v>7308.059118932114</v>
      </c>
      <c r="T49" s="22">
        <f t="shared" si="20"/>
        <v>1694.3747687593632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108912.13273327898</v>
      </c>
      <c r="D50" s="5">
        <f t="shared" si="15"/>
        <v>105459.58382214766</v>
      </c>
      <c r="E50" s="5">
        <f t="shared" si="1"/>
        <v>95959.583822147659</v>
      </c>
      <c r="F50" s="5">
        <f t="shared" si="2"/>
        <v>38149.300014810411</v>
      </c>
      <c r="G50" s="5">
        <f t="shared" si="3"/>
        <v>67310.283807337255</v>
      </c>
      <c r="H50" s="22">
        <f t="shared" si="16"/>
        <v>47605.763110211956</v>
      </c>
      <c r="I50" s="5">
        <f t="shared" si="17"/>
        <v>113154.63368247137</v>
      </c>
      <c r="J50" s="26">
        <f t="shared" si="5"/>
        <v>0.24927296633568591</v>
      </c>
      <c r="L50" s="22">
        <f t="shared" si="18"/>
        <v>262061.50358264186</v>
      </c>
      <c r="M50" s="5">
        <f>scrimecost*Meta!O47</f>
        <v>348.45</v>
      </c>
      <c r="N50" s="5">
        <f>L50-Grade14!L50</f>
        <v>10021.619077372219</v>
      </c>
      <c r="O50" s="5">
        <f>Grade14!M50-M50</f>
        <v>5.8650000000000091</v>
      </c>
      <c r="P50" s="22">
        <f t="shared" si="12"/>
        <v>575.03078688348137</v>
      </c>
      <c r="Q50" s="22"/>
      <c r="R50" s="22"/>
      <c r="S50" s="22">
        <f t="shared" si="19"/>
        <v>7492.6808562434617</v>
      </c>
      <c r="T50" s="22">
        <f t="shared" si="20"/>
        <v>1671.6278210657779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111634.93605161097</v>
      </c>
      <c r="D51" s="5">
        <f t="shared" si="15"/>
        <v>108081.64341770136</v>
      </c>
      <c r="E51" s="5">
        <f t="shared" si="1"/>
        <v>98581.643417701358</v>
      </c>
      <c r="F51" s="5">
        <f t="shared" si="2"/>
        <v>39266.808328283187</v>
      </c>
      <c r="G51" s="5">
        <f t="shared" si="3"/>
        <v>68814.835089418164</v>
      </c>
      <c r="H51" s="22">
        <f t="shared" si="16"/>
        <v>48795.907187967263</v>
      </c>
      <c r="I51" s="5">
        <f t="shared" si="17"/>
        <v>115805.29371143063</v>
      </c>
      <c r="J51" s="26">
        <f t="shared" si="5"/>
        <v>0.25042644007980142</v>
      </c>
      <c r="L51" s="22">
        <f t="shared" si="18"/>
        <v>268613.04117220792</v>
      </c>
      <c r="M51" s="5">
        <f>scrimecost*Meta!O48</f>
        <v>183.82</v>
      </c>
      <c r="N51" s="5">
        <f>L51-Grade14!L51</f>
        <v>10272.159554306563</v>
      </c>
      <c r="O51" s="5">
        <f>Grade14!M51-M51</f>
        <v>3.0939999999999941</v>
      </c>
      <c r="P51" s="22">
        <f t="shared" si="12"/>
        <v>590.5744612781217</v>
      </c>
      <c r="Q51" s="22"/>
      <c r="R51" s="22"/>
      <c r="S51" s="22">
        <f t="shared" si="19"/>
        <v>7678.4178802390397</v>
      </c>
      <c r="T51" s="22">
        <f t="shared" si="20"/>
        <v>1648.4243912216259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114425.80945290122</v>
      </c>
      <c r="D52" s="5">
        <f t="shared" si="15"/>
        <v>110769.25450314386</v>
      </c>
      <c r="E52" s="5">
        <f t="shared" si="1"/>
        <v>101269.25450314386</v>
      </c>
      <c r="F52" s="5">
        <f t="shared" si="2"/>
        <v>40327.070901490253</v>
      </c>
      <c r="G52" s="5">
        <f t="shared" si="3"/>
        <v>70442.183601653611</v>
      </c>
      <c r="H52" s="22">
        <f t="shared" si="16"/>
        <v>50015.804867666433</v>
      </c>
      <c r="I52" s="5">
        <f t="shared" si="17"/>
        <v>118607.40368921639</v>
      </c>
      <c r="J52" s="26">
        <f t="shared" si="5"/>
        <v>0.25101386093078809</v>
      </c>
      <c r="L52" s="22">
        <f t="shared" si="18"/>
        <v>275328.36720151309</v>
      </c>
      <c r="M52" s="5">
        <f>scrimecost*Meta!O49</f>
        <v>183.82</v>
      </c>
      <c r="N52" s="5">
        <f>L52-Grade14!L52</f>
        <v>10528.963543164253</v>
      </c>
      <c r="O52" s="5">
        <f>Grade14!M52-M52</f>
        <v>3.0939999999999941</v>
      </c>
      <c r="P52" s="22">
        <f t="shared" si="12"/>
        <v>605.32189180017303</v>
      </c>
      <c r="Q52" s="22"/>
      <c r="R52" s="22"/>
      <c r="S52" s="22">
        <f t="shared" si="19"/>
        <v>7870.2931914930923</v>
      </c>
      <c r="T52" s="22">
        <f t="shared" si="20"/>
        <v>1625.8599446065045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117286.45468922374</v>
      </c>
      <c r="D53" s="5">
        <f t="shared" si="15"/>
        <v>113524.05586572246</v>
      </c>
      <c r="E53" s="5">
        <f t="shared" si="1"/>
        <v>104024.05586572246</v>
      </c>
      <c r="F53" s="5">
        <f t="shared" si="2"/>
        <v>41413.840039027506</v>
      </c>
      <c r="G53" s="5">
        <f t="shared" si="3"/>
        <v>72110.215826694955</v>
      </c>
      <c r="H53" s="22">
        <f t="shared" si="16"/>
        <v>51266.199989358101</v>
      </c>
      <c r="I53" s="5">
        <f t="shared" si="17"/>
        <v>121479.5664164468</v>
      </c>
      <c r="J53" s="26">
        <f t="shared" si="5"/>
        <v>0.25158695444394574</v>
      </c>
      <c r="L53" s="22">
        <f t="shared" si="18"/>
        <v>282211.57638155093</v>
      </c>
      <c r="M53" s="5">
        <f>scrimecost*Meta!O50</f>
        <v>183.82</v>
      </c>
      <c r="N53" s="5">
        <f>L53-Grade14!L53</f>
        <v>10792.187631743378</v>
      </c>
      <c r="O53" s="5">
        <f>Grade14!M53-M53</f>
        <v>3.0939999999999941</v>
      </c>
      <c r="P53" s="22">
        <f t="shared" si="12"/>
        <v>620.43800808527556</v>
      </c>
      <c r="Q53" s="22"/>
      <c r="R53" s="22"/>
      <c r="S53" s="22">
        <f t="shared" si="19"/>
        <v>8066.9653855284914</v>
      </c>
      <c r="T53" s="22">
        <f t="shared" si="20"/>
        <v>1603.6047941814641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120218.61605645432</v>
      </c>
      <c r="D54" s="5">
        <f t="shared" si="15"/>
        <v>116347.7272623655</v>
      </c>
      <c r="E54" s="5">
        <f t="shared" si="1"/>
        <v>106847.7272623655</v>
      </c>
      <c r="F54" s="5">
        <f t="shared" si="2"/>
        <v>42527.778405003191</v>
      </c>
      <c r="G54" s="5">
        <f t="shared" si="3"/>
        <v>73819.948857362309</v>
      </c>
      <c r="H54" s="22">
        <f t="shared" si="16"/>
        <v>52547.854989092048</v>
      </c>
      <c r="I54" s="5">
        <f t="shared" si="17"/>
        <v>124423.53321185795</v>
      </c>
      <c r="J54" s="26">
        <f t="shared" si="5"/>
        <v>0.25214607006653866</v>
      </c>
      <c r="L54" s="22">
        <f t="shared" si="18"/>
        <v>289266.86579108966</v>
      </c>
      <c r="M54" s="5">
        <f>scrimecost*Meta!O51</f>
        <v>183.82</v>
      </c>
      <c r="N54" s="5">
        <f>L54-Grade14!L54</f>
        <v>11061.992322536884</v>
      </c>
      <c r="O54" s="5">
        <f>Grade14!M54-M54</f>
        <v>3.0939999999999941</v>
      </c>
      <c r="P54" s="22">
        <f t="shared" si="12"/>
        <v>635.93202727750554</v>
      </c>
      <c r="Q54" s="22"/>
      <c r="R54" s="22"/>
      <c r="S54" s="22">
        <f t="shared" si="19"/>
        <v>8268.5543844147087</v>
      </c>
      <c r="T54" s="22">
        <f t="shared" si="20"/>
        <v>1581.6546844048983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123224.0814578657</v>
      </c>
      <c r="D55" s="5">
        <f t="shared" si="15"/>
        <v>119241.99044392466</v>
      </c>
      <c r="E55" s="5">
        <f t="shared" si="1"/>
        <v>109741.99044392466</v>
      </c>
      <c r="F55" s="5">
        <f t="shared" si="2"/>
        <v>43669.565230128283</v>
      </c>
      <c r="G55" s="5">
        <f t="shared" si="3"/>
        <v>75572.425213796378</v>
      </c>
      <c r="H55" s="22">
        <f t="shared" si="16"/>
        <v>53861.551363819352</v>
      </c>
      <c r="I55" s="5">
        <f t="shared" si="17"/>
        <v>127441.09917715442</v>
      </c>
      <c r="J55" s="26">
        <f t="shared" si="5"/>
        <v>0.25269154872272687</v>
      </c>
      <c r="L55" s="22">
        <f t="shared" si="18"/>
        <v>296498.53743586695</v>
      </c>
      <c r="M55" s="5">
        <f>scrimecost*Meta!O52</f>
        <v>183.82</v>
      </c>
      <c r="N55" s="5">
        <f>L55-Grade14!L55</f>
        <v>11338.542130600428</v>
      </c>
      <c r="O55" s="5">
        <f>Grade14!M55-M55</f>
        <v>3.0939999999999941</v>
      </c>
      <c r="P55" s="22">
        <f t="shared" si="12"/>
        <v>651.81339694954158</v>
      </c>
      <c r="Q55" s="22"/>
      <c r="R55" s="22"/>
      <c r="S55" s="22">
        <f t="shared" si="19"/>
        <v>8475.1831082732187</v>
      </c>
      <c r="T55" s="22">
        <f t="shared" si="20"/>
        <v>1560.0054188867748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126304.68349431231</v>
      </c>
      <c r="D56" s="5">
        <f t="shared" si="15"/>
        <v>122208.61020502275</v>
      </c>
      <c r="E56" s="5">
        <f t="shared" si="1"/>
        <v>112708.61020502275</v>
      </c>
      <c r="F56" s="5">
        <f t="shared" si="2"/>
        <v>44839.896725881474</v>
      </c>
      <c r="G56" s="5">
        <f t="shared" si="3"/>
        <v>77368.713479141268</v>
      </c>
      <c r="H56" s="22">
        <f t="shared" si="16"/>
        <v>55208.090147914816</v>
      </c>
      <c r="I56" s="5">
        <f t="shared" si="17"/>
        <v>130534.10429158324</v>
      </c>
      <c r="J56" s="26">
        <f t="shared" si="5"/>
        <v>0.25322372302144708</v>
      </c>
      <c r="L56" s="22">
        <f t="shared" si="18"/>
        <v>303911.00087176356</v>
      </c>
      <c r="M56" s="5">
        <f>scrimecost*Meta!O53</f>
        <v>55.55</v>
      </c>
      <c r="N56" s="5">
        <f>L56-Grade14!L56</f>
        <v>11622.00568386534</v>
      </c>
      <c r="O56" s="5">
        <f>Grade14!M56-M56</f>
        <v>0.93500000000000227</v>
      </c>
      <c r="P56" s="22">
        <f t="shared" si="12"/>
        <v>668.09180086337835</v>
      </c>
      <c r="Q56" s="22"/>
      <c r="R56" s="22"/>
      <c r="S56" s="22">
        <f t="shared" si="19"/>
        <v>8685.0279732280396</v>
      </c>
      <c r="T56" s="22">
        <f t="shared" si="20"/>
        <v>1538.3075470103101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55.55</v>
      </c>
      <c r="N57" s="5">
        <f>L57-Grade14!L57</f>
        <v>0</v>
      </c>
      <c r="O57" s="5">
        <f>Grade14!M57-M57</f>
        <v>0.93500000000000227</v>
      </c>
      <c r="Q57" s="22"/>
      <c r="R57" s="22"/>
      <c r="S57" s="22">
        <f t="shared" si="19"/>
        <v>0.84430500000000208</v>
      </c>
      <c r="T57" s="22">
        <f t="shared" si="20"/>
        <v>0.14390180535596167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55.55</v>
      </c>
      <c r="N58" s="5">
        <f>L58-Grade14!L58</f>
        <v>0</v>
      </c>
      <c r="O58" s="5">
        <f>Grade14!M58-M58</f>
        <v>0.93500000000000227</v>
      </c>
      <c r="Q58" s="22"/>
      <c r="R58" s="22"/>
      <c r="S58" s="22">
        <f t="shared" si="19"/>
        <v>0.84430500000000208</v>
      </c>
      <c r="T58" s="22">
        <f t="shared" si="20"/>
        <v>0.13847174805182821</v>
      </c>
    </row>
    <row r="59" spans="1:20" x14ac:dyDescent="0.2">
      <c r="A59" s="5">
        <v>68</v>
      </c>
      <c r="H59" s="21"/>
      <c r="I59" s="5"/>
      <c r="M59" s="5">
        <f>scrimecost*Meta!O56</f>
        <v>55.55</v>
      </c>
      <c r="N59" s="5">
        <f>L59-Grade14!L59</f>
        <v>0</v>
      </c>
      <c r="O59" s="5">
        <f>Grade14!M59-M59</f>
        <v>0.93500000000000227</v>
      </c>
      <c r="Q59" s="22"/>
      <c r="R59" s="22"/>
      <c r="S59" s="22">
        <f t="shared" si="19"/>
        <v>0.84430500000000208</v>
      </c>
      <c r="T59" s="22">
        <f t="shared" si="20"/>
        <v>0.13324659104240089</v>
      </c>
    </row>
    <row r="60" spans="1:20" x14ac:dyDescent="0.2">
      <c r="A60" s="5">
        <v>69</v>
      </c>
      <c r="H60" s="21"/>
      <c r="I60" s="5"/>
      <c r="M60" s="5">
        <f>scrimecost*Meta!O57</f>
        <v>55.55</v>
      </c>
      <c r="N60" s="5">
        <f>L60-Grade14!L60</f>
        <v>0</v>
      </c>
      <c r="O60" s="5">
        <f>Grade14!M60-M60</f>
        <v>0.93500000000000227</v>
      </c>
      <c r="Q60" s="22"/>
      <c r="R60" s="22"/>
      <c r="S60" s="22">
        <f t="shared" si="19"/>
        <v>0.84430500000000208</v>
      </c>
      <c r="T60" s="22">
        <f t="shared" si="20"/>
        <v>0.12821860252515538</v>
      </c>
    </row>
    <row r="61" spans="1:20" x14ac:dyDescent="0.2">
      <c r="A61" s="5">
        <v>70</v>
      </c>
      <c r="H61" s="21"/>
      <c r="I61" s="5"/>
      <c r="M61" s="5">
        <f>scrimecost*Meta!O58</f>
        <v>55.55</v>
      </c>
      <c r="N61" s="5">
        <f>L61-Grade14!L61</f>
        <v>0</v>
      </c>
      <c r="O61" s="5">
        <f>Grade14!M61-M61</f>
        <v>0.93500000000000227</v>
      </c>
      <c r="Q61" s="22"/>
      <c r="R61" s="22"/>
      <c r="S61" s="22">
        <f t="shared" si="19"/>
        <v>0.84430500000000208</v>
      </c>
      <c r="T61" s="22">
        <f t="shared" si="20"/>
        <v>0.12338034245298139</v>
      </c>
    </row>
    <row r="62" spans="1:20" x14ac:dyDescent="0.2">
      <c r="A62" s="5">
        <v>71</v>
      </c>
      <c r="H62" s="21"/>
      <c r="I62" s="5"/>
      <c r="M62" s="5">
        <f>scrimecost*Meta!O59</f>
        <v>55.55</v>
      </c>
      <c r="N62" s="5">
        <f>L62-Grade14!L62</f>
        <v>0</v>
      </c>
      <c r="O62" s="5">
        <f>Grade14!M62-M62</f>
        <v>0.93500000000000227</v>
      </c>
      <c r="Q62" s="22"/>
      <c r="R62" s="22"/>
      <c r="S62" s="22">
        <f t="shared" si="19"/>
        <v>0.84430500000000208</v>
      </c>
      <c r="T62" s="22">
        <f t="shared" si="20"/>
        <v>0.11872465152494854</v>
      </c>
    </row>
    <row r="63" spans="1:20" x14ac:dyDescent="0.2">
      <c r="A63" s="5">
        <v>72</v>
      </c>
      <c r="H63" s="21"/>
      <c r="M63" s="5">
        <f>scrimecost*Meta!O60</f>
        <v>55.55</v>
      </c>
      <c r="N63" s="5">
        <f>L63-Grade14!L63</f>
        <v>0</v>
      </c>
      <c r="O63" s="5">
        <f>Grade14!M63-M63</f>
        <v>0.93500000000000227</v>
      </c>
      <c r="Q63" s="22"/>
      <c r="R63" s="22"/>
      <c r="S63" s="22">
        <f t="shared" si="19"/>
        <v>0.84430500000000208</v>
      </c>
      <c r="T63" s="22">
        <f t="shared" si="20"/>
        <v>0.11424464059250032</v>
      </c>
    </row>
    <row r="64" spans="1:20" x14ac:dyDescent="0.2">
      <c r="A64" s="5">
        <v>73</v>
      </c>
      <c r="H64" s="21"/>
      <c r="M64" s="5">
        <f>scrimecost*Meta!O61</f>
        <v>55.55</v>
      </c>
      <c r="N64" s="5">
        <f>L64-Grade14!L64</f>
        <v>0</v>
      </c>
      <c r="O64" s="5">
        <f>Grade14!M64-M64</f>
        <v>0.93500000000000227</v>
      </c>
      <c r="Q64" s="22"/>
      <c r="R64" s="22"/>
      <c r="S64" s="22">
        <f t="shared" si="19"/>
        <v>0.84430500000000208</v>
      </c>
      <c r="T64" s="22">
        <f t="shared" si="20"/>
        <v>0.10993368046539927</v>
      </c>
    </row>
    <row r="65" spans="1:20" x14ac:dyDescent="0.2">
      <c r="A65" s="5">
        <v>74</v>
      </c>
      <c r="H65" s="21"/>
      <c r="M65" s="5">
        <f>scrimecost*Meta!O62</f>
        <v>55.55</v>
      </c>
      <c r="N65" s="5">
        <f>L65-Grade14!L65</f>
        <v>0</v>
      </c>
      <c r="O65" s="5">
        <f>Grade14!M65-M65</f>
        <v>0.93500000000000227</v>
      </c>
      <c r="Q65" s="22"/>
      <c r="R65" s="22"/>
      <c r="S65" s="22">
        <f t="shared" si="19"/>
        <v>0.84430500000000208</v>
      </c>
      <c r="T65" s="22">
        <f t="shared" si="20"/>
        <v>0.10578539210233959</v>
      </c>
    </row>
    <row r="66" spans="1:20" x14ac:dyDescent="0.2">
      <c r="A66" s="5">
        <v>75</v>
      </c>
      <c r="H66" s="21"/>
      <c r="M66" s="5">
        <f>scrimecost*Meta!O63</f>
        <v>55.55</v>
      </c>
      <c r="N66" s="5">
        <f>L66-Grade14!L66</f>
        <v>0</v>
      </c>
      <c r="O66" s="5">
        <f>Grade14!M66-M66</f>
        <v>0.93500000000000227</v>
      </c>
      <c r="Q66" s="22"/>
      <c r="R66" s="22"/>
      <c r="S66" s="22">
        <f t="shared" si="19"/>
        <v>0.84430500000000208</v>
      </c>
      <c r="T66" s="22">
        <f t="shared" si="20"/>
        <v>0.10179363717171158</v>
      </c>
    </row>
    <row r="67" spans="1:20" x14ac:dyDescent="0.2">
      <c r="A67" s="5">
        <v>76</v>
      </c>
      <c r="H67" s="21"/>
      <c r="M67" s="5">
        <f>scrimecost*Meta!O64</f>
        <v>55.55</v>
      </c>
      <c r="N67" s="5">
        <f>L67-Grade14!L67</f>
        <v>0</v>
      </c>
      <c r="O67" s="5">
        <f>Grade14!M67-M67</f>
        <v>0.93500000000000227</v>
      </c>
      <c r="Q67" s="22"/>
      <c r="R67" s="22"/>
      <c r="S67" s="22">
        <f t="shared" si="19"/>
        <v>0.84430500000000208</v>
      </c>
      <c r="T67" s="22">
        <f t="shared" si="20"/>
        <v>9.795250896855065E-2</v>
      </c>
    </row>
    <row r="68" spans="1:20" x14ac:dyDescent="0.2">
      <c r="A68" s="5">
        <v>77</v>
      </c>
      <c r="H68" s="21"/>
      <c r="M68" s="5">
        <f>scrimecost*Meta!O65</f>
        <v>55.55</v>
      </c>
      <c r="N68" s="5">
        <f>L68-Grade14!L68</f>
        <v>0</v>
      </c>
      <c r="O68" s="5">
        <f>Grade14!M68-M68</f>
        <v>0.93500000000000227</v>
      </c>
      <c r="Q68" s="22"/>
      <c r="R68" s="22"/>
      <c r="S68" s="22">
        <f t="shared" si="19"/>
        <v>0.84430500000000208</v>
      </c>
      <c r="T68" s="22">
        <f t="shared" si="20"/>
        <v>9.4256323674230147E-2</v>
      </c>
    </row>
    <row r="69" spans="1:20" x14ac:dyDescent="0.2">
      <c r="A69" s="5">
        <v>78</v>
      </c>
      <c r="H69" s="21"/>
      <c r="M69" s="5">
        <f>scrimecost*Meta!O66</f>
        <v>55.55</v>
      </c>
      <c r="N69" s="5">
        <f>L69-Grade14!L69</f>
        <v>0</v>
      </c>
      <c r="O69" s="5">
        <f>Grade14!M69-M69</f>
        <v>0.93500000000000227</v>
      </c>
      <c r="Q69" s="22"/>
      <c r="R69" s="22"/>
      <c r="S69" s="22">
        <f t="shared" si="19"/>
        <v>0.84430500000000208</v>
      </c>
      <c r="T69" s="22">
        <f t="shared" si="20"/>
        <v>9.0699611945965417E-2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-3.4903661905172356E-10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Meta!A10+6</f>
        <v>22</v>
      </c>
      <c r="C2" s="7">
        <f>Meta!B10</f>
        <v>104135</v>
      </c>
      <c r="D2" s="7">
        <f>Meta!C10</f>
        <v>44155</v>
      </c>
      <c r="E2" s="1">
        <f>Meta!D10</f>
        <v>0.03</v>
      </c>
      <c r="F2" s="1">
        <f>Meta!F10</f>
        <v>0.77700000000000002</v>
      </c>
      <c r="G2" s="1">
        <f>Meta!I10</f>
        <v>1.7852800699689915</v>
      </c>
      <c r="H2" s="1">
        <f>Meta!E10</f>
        <v>0.90300000000000002</v>
      </c>
      <c r="I2" s="13"/>
      <c r="J2" s="1">
        <f>Meta!X9</f>
        <v>0.77</v>
      </c>
      <c r="K2" s="1">
        <f>Meta!D9</f>
        <v>3.6999999999999998E-2</v>
      </c>
      <c r="L2" s="29"/>
      <c r="N2" s="22">
        <f>Meta!T10</f>
        <v>142029</v>
      </c>
      <c r="O2" s="22">
        <f>Meta!U10</f>
        <v>58892</v>
      </c>
      <c r="P2" s="1">
        <f>Meta!V10</f>
        <v>2.8000000000000001E-2</v>
      </c>
      <c r="Q2" s="1">
        <f>Meta!X10</f>
        <v>0.77700000000000002</v>
      </c>
      <c r="R2" s="22">
        <f>Meta!W10</f>
        <v>994</v>
      </c>
      <c r="T2" s="12">
        <f>IRR(S5:S69)+1</f>
        <v>1.0401131422253056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4261.5675581670284</v>
      </c>
      <c r="D12" s="5">
        <f t="shared" ref="D12:D36" si="0">IF(A12&lt;startage,1,0)*(C12*(1-initialunempprob))+IF(A12=startage,1,0)*(C12*(1-unempprob))+IF(A12&gt;startage,1,0)*(C12*(1-unempprob)+unempprob*300*52)</f>
        <v>4103.8895585148484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313.94755122638588</v>
      </c>
      <c r="G12" s="5">
        <f t="shared" ref="G12:G56" si="3">D12-F12</f>
        <v>3789.9420072884627</v>
      </c>
      <c r="H12" s="22">
        <f>0.1*Grade15!H12</f>
        <v>1862.7417401612763</v>
      </c>
      <c r="I12" s="5">
        <f t="shared" ref="I12:I36" si="4">G12+IF(A12&lt;startage,1,0)*(H12*(1-initialunempprob))+IF(A12&gt;=startage,1,0)*(H12*(1-unempprob))</f>
        <v>5583.7623030637715</v>
      </c>
      <c r="J12" s="26">
        <f t="shared" ref="J12:J56" si="5">(F12-(IF(A12&gt;startage,1,0)*(unempprob*300*52)))/(IF(A12&lt;startage,1,0)*((C12+H12)*(1-initialunempprob))+IF(A12&gt;=startage,1,0)*((C12+H12)*(1-unempprob)))</f>
        <v>5.3232111952406701E-2</v>
      </c>
      <c r="L12" s="22">
        <f>0.1*Grade15!L12</f>
        <v>10254.071551855803</v>
      </c>
      <c r="M12" s="5">
        <f>scrimecost*Meta!O9</f>
        <v>3045.616</v>
      </c>
      <c r="N12" s="5">
        <f>L12-Grade15!L12</f>
        <v>-92286.64396670222</v>
      </c>
      <c r="O12" s="5"/>
      <c r="P12" s="22"/>
      <c r="Q12" s="22">
        <f>0.05*feel*Grade15!G12</f>
        <v>426.15574647236514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-100991.79971317458</v>
      </c>
      <c r="T12" s="22">
        <f t="shared" ref="T12:T43" si="7">S12/sreturn^(A12-startage+1)</f>
        <v>-100991.79971317458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58329.783517836906</v>
      </c>
      <c r="D13" s="5">
        <f t="shared" si="0"/>
        <v>56579.890012301796</v>
      </c>
      <c r="E13" s="5">
        <f t="shared" si="1"/>
        <v>47079.890012301796</v>
      </c>
      <c r="F13" s="5">
        <f t="shared" si="2"/>
        <v>16931.323090246718</v>
      </c>
      <c r="G13" s="5">
        <f t="shared" si="3"/>
        <v>39648.566922055077</v>
      </c>
      <c r="H13" s="22">
        <f t="shared" ref="H13:H36" si="10">benefits*B13/expnorm</f>
        <v>24732.814051280442</v>
      </c>
      <c r="I13" s="5">
        <f t="shared" si="4"/>
        <v>63639.396551797108</v>
      </c>
      <c r="J13" s="26">
        <f t="shared" si="5"/>
        <v>0.21014238380231035</v>
      </c>
      <c r="L13" s="22">
        <f t="shared" ref="L13:L36" si="11">(sincome+sbenefits)*(1-sunemp)*B13/expnorm</f>
        <v>109391.91854832732</v>
      </c>
      <c r="M13" s="5">
        <f>scrimecost*Meta!O10</f>
        <v>2791.152</v>
      </c>
      <c r="N13" s="5">
        <f>L13-Grade15!L13</f>
        <v>4287.6851418053557</v>
      </c>
      <c r="O13" s="5">
        <f>Grade15!M13-M13</f>
        <v>44.927999999999884</v>
      </c>
      <c r="P13" s="22">
        <f t="shared" ref="P13:P56" si="12">(spart-initialspart)*(L13*J13+nptrans)</f>
        <v>206.79314972717586</v>
      </c>
      <c r="Q13" s="22"/>
      <c r="R13" s="22"/>
      <c r="S13" s="22">
        <f t="shared" si="6"/>
        <v>3235.6770119336734</v>
      </c>
      <c r="T13" s="22">
        <f t="shared" si="7"/>
        <v>3110.8894605552177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59788.028105782825</v>
      </c>
      <c r="D14" s="5">
        <f t="shared" si="0"/>
        <v>58462.387262609336</v>
      </c>
      <c r="E14" s="5">
        <f t="shared" si="1"/>
        <v>48962.387262609336</v>
      </c>
      <c r="F14" s="5">
        <f t="shared" si="2"/>
        <v>17734.208167502882</v>
      </c>
      <c r="G14" s="5">
        <f t="shared" si="3"/>
        <v>40728.179095106454</v>
      </c>
      <c r="H14" s="22">
        <f t="shared" si="10"/>
        <v>25351.134402562446</v>
      </c>
      <c r="I14" s="5">
        <f t="shared" si="4"/>
        <v>65318.77946559203</v>
      </c>
      <c r="J14" s="26">
        <f t="shared" si="5"/>
        <v>0.20907199555701894</v>
      </c>
      <c r="L14" s="22">
        <f t="shared" si="11"/>
        <v>112126.71651203549</v>
      </c>
      <c r="M14" s="5">
        <f>scrimecost*Meta!O11</f>
        <v>2608.2560000000003</v>
      </c>
      <c r="N14" s="5">
        <f>L14-Grade15!L14</f>
        <v>4394.8772703504656</v>
      </c>
      <c r="O14" s="5">
        <f>Grade15!M14-M14</f>
        <v>41.983999999999924</v>
      </c>
      <c r="P14" s="22">
        <f t="shared" si="12"/>
        <v>209.97589463499204</v>
      </c>
      <c r="Q14" s="22"/>
      <c r="R14" s="22"/>
      <c r="S14" s="22">
        <f t="shared" si="6"/>
        <v>3311.1019189286658</v>
      </c>
      <c r="T14" s="22">
        <f t="shared" si="7"/>
        <v>3060.6338784569671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61282.728808427397</v>
      </c>
      <c r="D15" s="5">
        <f t="shared" si="0"/>
        <v>59912.246944174571</v>
      </c>
      <c r="E15" s="5">
        <f t="shared" si="1"/>
        <v>50412.246944174571</v>
      </c>
      <c r="F15" s="5">
        <f t="shared" si="2"/>
        <v>18352.573321690455</v>
      </c>
      <c r="G15" s="5">
        <f t="shared" si="3"/>
        <v>41559.673622484115</v>
      </c>
      <c r="H15" s="22">
        <f t="shared" si="10"/>
        <v>25984.912762626511</v>
      </c>
      <c r="I15" s="5">
        <f t="shared" si="4"/>
        <v>66765.039002231832</v>
      </c>
      <c r="J15" s="26">
        <f t="shared" si="5"/>
        <v>0.21127767547538087</v>
      </c>
      <c r="L15" s="22">
        <f t="shared" si="11"/>
        <v>114929.88442483637</v>
      </c>
      <c r="M15" s="5">
        <f>scrimecost*Meta!O12</f>
        <v>2491.9580000000001</v>
      </c>
      <c r="N15" s="5">
        <f>L15-Grade15!L15</f>
        <v>4504.749202109233</v>
      </c>
      <c r="O15" s="5">
        <f>Grade15!M15-M15</f>
        <v>40.11200000000008</v>
      </c>
      <c r="P15" s="22">
        <f t="shared" si="12"/>
        <v>215.85283176753546</v>
      </c>
      <c r="Q15" s="22"/>
      <c r="R15" s="22"/>
      <c r="S15" s="22">
        <f t="shared" si="6"/>
        <v>3391.8079305111878</v>
      </c>
      <c r="T15" s="22">
        <f t="shared" si="7"/>
        <v>3014.3210031217391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62814.797028638081</v>
      </c>
      <c r="D16" s="5">
        <f t="shared" si="0"/>
        <v>61398.353117778934</v>
      </c>
      <c r="E16" s="5">
        <f t="shared" si="1"/>
        <v>51898.353117778934</v>
      </c>
      <c r="F16" s="5">
        <f t="shared" si="2"/>
        <v>18986.397604732716</v>
      </c>
      <c r="G16" s="5">
        <f t="shared" si="3"/>
        <v>42411.955513046218</v>
      </c>
      <c r="H16" s="22">
        <f t="shared" si="10"/>
        <v>26634.535581692173</v>
      </c>
      <c r="I16" s="5">
        <f t="shared" si="4"/>
        <v>68247.455027287622</v>
      </c>
      <c r="J16" s="26">
        <f t="shared" si="5"/>
        <v>0.21342955832256327</v>
      </c>
      <c r="L16" s="22">
        <f t="shared" si="11"/>
        <v>117803.13153545729</v>
      </c>
      <c r="M16" s="5">
        <f>scrimecost*Meta!O13</f>
        <v>2092.37</v>
      </c>
      <c r="N16" s="5">
        <f>L16-Grade15!L16</f>
        <v>4617.3679321619711</v>
      </c>
      <c r="O16" s="5">
        <f>Grade15!M16-M16</f>
        <v>33.680000000000291</v>
      </c>
      <c r="P16" s="22">
        <f t="shared" si="12"/>
        <v>221.87669232839249</v>
      </c>
      <c r="Q16" s="22"/>
      <c r="R16" s="22"/>
      <c r="S16" s="22">
        <f t="shared" si="6"/>
        <v>3470.4561727832747</v>
      </c>
      <c r="T16" s="22">
        <f t="shared" si="7"/>
        <v>2965.2698967142196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64385.166954354027</v>
      </c>
      <c r="D17" s="5">
        <f t="shared" si="0"/>
        <v>62921.611945723402</v>
      </c>
      <c r="E17" s="5">
        <f t="shared" si="1"/>
        <v>53421.611945723402</v>
      </c>
      <c r="F17" s="5">
        <f t="shared" si="2"/>
        <v>19636.067494851031</v>
      </c>
      <c r="G17" s="5">
        <f t="shared" si="3"/>
        <v>43285.544450872374</v>
      </c>
      <c r="H17" s="22">
        <f t="shared" si="10"/>
        <v>27300.398971234474</v>
      </c>
      <c r="I17" s="5">
        <f t="shared" si="4"/>
        <v>69766.931452969817</v>
      </c>
      <c r="J17" s="26">
        <f t="shared" si="5"/>
        <v>0.2155289562222534</v>
      </c>
      <c r="L17" s="22">
        <f t="shared" si="11"/>
        <v>120748.2098238437</v>
      </c>
      <c r="M17" s="5">
        <f>scrimecost*Meta!O14</f>
        <v>2092.37</v>
      </c>
      <c r="N17" s="5">
        <f>L17-Grade15!L17</f>
        <v>4732.8021304660215</v>
      </c>
      <c r="O17" s="5">
        <f>Grade15!M17-M17</f>
        <v>33.680000000000291</v>
      </c>
      <c r="P17" s="22">
        <f t="shared" si="12"/>
        <v>228.05114940327095</v>
      </c>
      <c r="Q17" s="22"/>
      <c r="R17" s="22"/>
      <c r="S17" s="22">
        <f t="shared" si="6"/>
        <v>3557.0239195121594</v>
      </c>
      <c r="T17" s="22">
        <f t="shared" si="7"/>
        <v>2922.024588908112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65994.796128212867</v>
      </c>
      <c r="D18" s="5">
        <f t="shared" si="0"/>
        <v>64482.952244366483</v>
      </c>
      <c r="E18" s="5">
        <f t="shared" si="1"/>
        <v>54982.952244366483</v>
      </c>
      <c r="F18" s="5">
        <f t="shared" si="2"/>
        <v>20301.979132222303</v>
      </c>
      <c r="G18" s="5">
        <f t="shared" si="3"/>
        <v>44180.97311214418</v>
      </c>
      <c r="H18" s="22">
        <f t="shared" si="10"/>
        <v>27982.908945515333</v>
      </c>
      <c r="I18" s="5">
        <f t="shared" si="4"/>
        <v>71324.394789294049</v>
      </c>
      <c r="J18" s="26">
        <f t="shared" si="5"/>
        <v>0.21757714929512181</v>
      </c>
      <c r="L18" s="22">
        <f t="shared" si="11"/>
        <v>123766.91506943978</v>
      </c>
      <c r="M18" s="5">
        <f>scrimecost*Meta!O15</f>
        <v>2092.37</v>
      </c>
      <c r="N18" s="5">
        <f>L18-Grade15!L18</f>
        <v>4851.1221837276826</v>
      </c>
      <c r="O18" s="5">
        <f>Grade15!M18-M18</f>
        <v>33.680000000000291</v>
      </c>
      <c r="P18" s="22">
        <f t="shared" si="12"/>
        <v>234.37996790502135</v>
      </c>
      <c r="Q18" s="22"/>
      <c r="R18" s="22"/>
      <c r="S18" s="22">
        <f t="shared" si="6"/>
        <v>3645.7558599092722</v>
      </c>
      <c r="T18" s="22">
        <f t="shared" si="7"/>
        <v>2879.41378315256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67644.666031418179</v>
      </c>
      <c r="D19" s="5">
        <f t="shared" si="0"/>
        <v>66083.326050475633</v>
      </c>
      <c r="E19" s="5">
        <f t="shared" si="1"/>
        <v>56583.326050475633</v>
      </c>
      <c r="F19" s="5">
        <f t="shared" si="2"/>
        <v>20984.538560527857</v>
      </c>
      <c r="G19" s="5">
        <f t="shared" si="3"/>
        <v>45098.787489947776</v>
      </c>
      <c r="H19" s="22">
        <f t="shared" si="10"/>
        <v>28682.481669153214</v>
      </c>
      <c r="I19" s="5">
        <f t="shared" si="4"/>
        <v>72920.794709026392</v>
      </c>
      <c r="J19" s="26">
        <f t="shared" si="5"/>
        <v>0.21957538643938371</v>
      </c>
      <c r="L19" s="22">
        <f t="shared" si="11"/>
        <v>126861.08794617576</v>
      </c>
      <c r="M19" s="5">
        <f>scrimecost*Meta!O16</f>
        <v>2092.37</v>
      </c>
      <c r="N19" s="5">
        <f>L19-Grade15!L19</f>
        <v>4972.4002383208426</v>
      </c>
      <c r="O19" s="5">
        <f>Grade15!M19-M19</f>
        <v>33.680000000000291</v>
      </c>
      <c r="P19" s="22">
        <f t="shared" si="12"/>
        <v>240.8670068693155</v>
      </c>
      <c r="Q19" s="22"/>
      <c r="R19" s="22"/>
      <c r="S19" s="22">
        <f t="shared" si="6"/>
        <v>3736.7060988162834</v>
      </c>
      <c r="T19" s="22">
        <f t="shared" si="7"/>
        <v>2837.4280233349527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69335.782682203644</v>
      </c>
      <c r="D20" s="5">
        <f t="shared" si="0"/>
        <v>67723.70920173754</v>
      </c>
      <c r="E20" s="5">
        <f t="shared" si="1"/>
        <v>58223.70920173754</v>
      </c>
      <c r="F20" s="5">
        <f t="shared" si="2"/>
        <v>21684.161974541061</v>
      </c>
      <c r="G20" s="5">
        <f t="shared" si="3"/>
        <v>46039.547227196483</v>
      </c>
      <c r="H20" s="22">
        <f t="shared" si="10"/>
        <v>29399.543710882048</v>
      </c>
      <c r="I20" s="5">
        <f t="shared" si="4"/>
        <v>74557.104626752072</v>
      </c>
      <c r="J20" s="26">
        <f t="shared" si="5"/>
        <v>0.22152488609232218</v>
      </c>
      <c r="L20" s="22">
        <f t="shared" si="11"/>
        <v>130032.61514483017</v>
      </c>
      <c r="M20" s="5">
        <f>scrimecost*Meta!O17</f>
        <v>2092.37</v>
      </c>
      <c r="N20" s="5">
        <f>L20-Grade15!L20</f>
        <v>5096.7102442788891</v>
      </c>
      <c r="O20" s="5">
        <f>Grade15!M20-M20</f>
        <v>33.680000000000291</v>
      </c>
      <c r="P20" s="22">
        <f t="shared" si="12"/>
        <v>247.51622180771713</v>
      </c>
      <c r="Q20" s="22"/>
      <c r="R20" s="22"/>
      <c r="S20" s="22">
        <f t="shared" si="6"/>
        <v>3829.9300936960108</v>
      </c>
      <c r="T20" s="22">
        <f t="shared" si="7"/>
        <v>2796.0579998681478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71069.177249258733</v>
      </c>
      <c r="D21" s="5">
        <f t="shared" si="0"/>
        <v>69405.10193178097</v>
      </c>
      <c r="E21" s="5">
        <f t="shared" si="1"/>
        <v>59905.10193178097</v>
      </c>
      <c r="F21" s="5">
        <f t="shared" si="2"/>
        <v>22401.275973904587</v>
      </c>
      <c r="G21" s="5">
        <f t="shared" si="3"/>
        <v>47003.825957876383</v>
      </c>
      <c r="H21" s="22">
        <f t="shared" si="10"/>
        <v>30134.532303654094</v>
      </c>
      <c r="I21" s="5">
        <f t="shared" si="4"/>
        <v>76234.322292420853</v>
      </c>
      <c r="J21" s="26">
        <f t="shared" si="5"/>
        <v>0.2234268369732377</v>
      </c>
      <c r="L21" s="22">
        <f t="shared" si="11"/>
        <v>133283.43052345089</v>
      </c>
      <c r="M21" s="5">
        <f>scrimecost*Meta!O18</f>
        <v>1686.818</v>
      </c>
      <c r="N21" s="5">
        <f>L21-Grade15!L21</f>
        <v>5224.1280003858556</v>
      </c>
      <c r="O21" s="5">
        <f>Grade15!M21-M21</f>
        <v>27.152000000000044</v>
      </c>
      <c r="P21" s="22">
        <f t="shared" si="12"/>
        <v>254.33166711957864</v>
      </c>
      <c r="Q21" s="22"/>
      <c r="R21" s="22"/>
      <c r="S21" s="22">
        <f t="shared" si="6"/>
        <v>3919.5899044477082</v>
      </c>
      <c r="T21" s="22">
        <f t="shared" si="7"/>
        <v>2751.1570030583903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72845.906680490181</v>
      </c>
      <c r="D22" s="5">
        <f t="shared" si="0"/>
        <v>71128.529480075478</v>
      </c>
      <c r="E22" s="5">
        <f t="shared" si="1"/>
        <v>61628.529480075478</v>
      </c>
      <c r="F22" s="5">
        <f t="shared" si="2"/>
        <v>23136.317823252193</v>
      </c>
      <c r="G22" s="5">
        <f t="shared" si="3"/>
        <v>47992.211656823289</v>
      </c>
      <c r="H22" s="22">
        <f t="shared" si="10"/>
        <v>30887.895611245443</v>
      </c>
      <c r="I22" s="5">
        <f t="shared" si="4"/>
        <v>77953.470399731363</v>
      </c>
      <c r="J22" s="26">
        <f t="shared" si="5"/>
        <v>0.22528239880827722</v>
      </c>
      <c r="L22" s="22">
        <f t="shared" si="11"/>
        <v>136615.51628653717</v>
      </c>
      <c r="M22" s="5">
        <f>scrimecost*Meta!O19</f>
        <v>1686.818</v>
      </c>
      <c r="N22" s="5">
        <f>L22-Grade15!L22</f>
        <v>5354.7312003955012</v>
      </c>
      <c r="O22" s="5">
        <f>Grade15!M22-M22</f>
        <v>27.152000000000044</v>
      </c>
      <c r="P22" s="22">
        <f t="shared" si="12"/>
        <v>261.31749856423676</v>
      </c>
      <c r="Q22" s="22"/>
      <c r="R22" s="22"/>
      <c r="S22" s="22">
        <f t="shared" si="6"/>
        <v>4017.5333640682029</v>
      </c>
      <c r="T22" s="22">
        <f t="shared" si="7"/>
        <v>2711.1506663575565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74667.054347502431</v>
      </c>
      <c r="D23" s="5">
        <f t="shared" si="0"/>
        <v>72895.042717077362</v>
      </c>
      <c r="E23" s="5">
        <f t="shared" si="1"/>
        <v>63395.042717077362</v>
      </c>
      <c r="F23" s="5">
        <f t="shared" si="2"/>
        <v>23889.735718833497</v>
      </c>
      <c r="G23" s="5">
        <f t="shared" si="3"/>
        <v>49005.306998243861</v>
      </c>
      <c r="H23" s="22">
        <f t="shared" si="10"/>
        <v>31660.093001526577</v>
      </c>
      <c r="I23" s="5">
        <f t="shared" si="4"/>
        <v>79715.597209724641</v>
      </c>
      <c r="J23" s="26">
        <f t="shared" si="5"/>
        <v>0.22709270303758408</v>
      </c>
      <c r="L23" s="22">
        <f t="shared" si="11"/>
        <v>140030.90419370058</v>
      </c>
      <c r="M23" s="5">
        <f>scrimecost*Meta!O20</f>
        <v>1686.818</v>
      </c>
      <c r="N23" s="5">
        <f>L23-Grade15!L23</f>
        <v>5488.5994804053626</v>
      </c>
      <c r="O23" s="5">
        <f>Grade15!M23-M23</f>
        <v>27.152000000000044</v>
      </c>
      <c r="P23" s="22">
        <f t="shared" si="12"/>
        <v>268.47797579501128</v>
      </c>
      <c r="Q23" s="22"/>
      <c r="R23" s="22"/>
      <c r="S23" s="22">
        <f t="shared" si="6"/>
        <v>4117.9254101791894</v>
      </c>
      <c r="T23" s="22">
        <f t="shared" si="7"/>
        <v>2671.7268378727886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76533.730706189992</v>
      </c>
      <c r="D24" s="5">
        <f t="shared" si="0"/>
        <v>74705.718785004283</v>
      </c>
      <c r="E24" s="5">
        <f t="shared" si="1"/>
        <v>65205.718785004283</v>
      </c>
      <c r="F24" s="5">
        <f t="shared" si="2"/>
        <v>24661.989061804328</v>
      </c>
      <c r="G24" s="5">
        <f t="shared" si="3"/>
        <v>50043.729723199955</v>
      </c>
      <c r="H24" s="22">
        <f t="shared" si="10"/>
        <v>32451.595326564744</v>
      </c>
      <c r="I24" s="5">
        <f t="shared" si="4"/>
        <v>81521.777189967746</v>
      </c>
      <c r="J24" s="26">
        <f t="shared" si="5"/>
        <v>0.22885885350520049</v>
      </c>
      <c r="L24" s="22">
        <f t="shared" si="11"/>
        <v>143531.67679854311</v>
      </c>
      <c r="M24" s="5">
        <f>scrimecost*Meta!O21</f>
        <v>1686.818</v>
      </c>
      <c r="N24" s="5">
        <f>L24-Grade15!L24</f>
        <v>5625.8144674155337</v>
      </c>
      <c r="O24" s="5">
        <f>Grade15!M24-M24</f>
        <v>27.152000000000044</v>
      </c>
      <c r="P24" s="22">
        <f t="shared" si="12"/>
        <v>275.81746495655517</v>
      </c>
      <c r="Q24" s="22"/>
      <c r="R24" s="22"/>
      <c r="S24" s="22">
        <f t="shared" si="6"/>
        <v>4220.8272574429975</v>
      </c>
      <c r="T24" s="22">
        <f t="shared" si="7"/>
        <v>2632.8770071331905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78447.073973844745</v>
      </c>
      <c r="D25" s="5">
        <f t="shared" si="0"/>
        <v>76561.6617546294</v>
      </c>
      <c r="E25" s="5">
        <f t="shared" si="1"/>
        <v>67061.6617546294</v>
      </c>
      <c r="F25" s="5">
        <f t="shared" si="2"/>
        <v>25453.548738349436</v>
      </c>
      <c r="G25" s="5">
        <f t="shared" si="3"/>
        <v>51108.113016279967</v>
      </c>
      <c r="H25" s="22">
        <f t="shared" si="10"/>
        <v>33262.885209728855</v>
      </c>
      <c r="I25" s="5">
        <f t="shared" si="4"/>
        <v>83373.111669716949</v>
      </c>
      <c r="J25" s="26">
        <f t="shared" si="5"/>
        <v>0.2305819271321434</v>
      </c>
      <c r="L25" s="22">
        <f t="shared" si="11"/>
        <v>147119.96871850666</v>
      </c>
      <c r="M25" s="5">
        <f>scrimecost*Meta!O22</f>
        <v>1686.818</v>
      </c>
      <c r="N25" s="5">
        <f>L25-Grade15!L25</f>
        <v>5766.4598291009024</v>
      </c>
      <c r="O25" s="5">
        <f>Grade15!M25-M25</f>
        <v>27.152000000000044</v>
      </c>
      <c r="P25" s="22">
        <f t="shared" si="12"/>
        <v>283.3404413471377</v>
      </c>
      <c r="Q25" s="22"/>
      <c r="R25" s="22"/>
      <c r="S25" s="22">
        <f t="shared" si="6"/>
        <v>4326.3016508883611</v>
      </c>
      <c r="T25" s="22">
        <f t="shared" si="7"/>
        <v>2594.5927891191159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80408.250823190858</v>
      </c>
      <c r="D26" s="5">
        <f t="shared" si="0"/>
        <v>78464.003298495125</v>
      </c>
      <c r="E26" s="5">
        <f t="shared" si="1"/>
        <v>68964.003298495125</v>
      </c>
      <c r="F26" s="5">
        <f t="shared" si="2"/>
        <v>26264.89740680817</v>
      </c>
      <c r="G26" s="5">
        <f t="shared" si="3"/>
        <v>52199.105891686952</v>
      </c>
      <c r="H26" s="22">
        <f t="shared" si="10"/>
        <v>34094.457339972083</v>
      </c>
      <c r="I26" s="5">
        <f t="shared" si="4"/>
        <v>85270.729511459882</v>
      </c>
      <c r="J26" s="26">
        <f t="shared" si="5"/>
        <v>0.23226297457306325</v>
      </c>
      <c r="L26" s="22">
        <f t="shared" si="11"/>
        <v>150797.96793646933</v>
      </c>
      <c r="M26" s="5">
        <f>scrimecost*Meta!O23</f>
        <v>1309.098</v>
      </c>
      <c r="N26" s="5">
        <f>L26-Grade15!L26</f>
        <v>5910.6213248284475</v>
      </c>
      <c r="O26" s="5">
        <f>Grade15!M26-M26</f>
        <v>21.071999999999889</v>
      </c>
      <c r="P26" s="22">
        <f t="shared" si="12"/>
        <v>291.05149214748474</v>
      </c>
      <c r="Q26" s="22"/>
      <c r="R26" s="22"/>
      <c r="S26" s="22">
        <f t="shared" si="6"/>
        <v>4428.9226641698879</v>
      </c>
      <c r="T26" s="22">
        <f t="shared" si="7"/>
        <v>2553.7002704870647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82418.457093770616</v>
      </c>
      <c r="D27" s="5">
        <f t="shared" si="0"/>
        <v>80413.90338095749</v>
      </c>
      <c r="E27" s="5">
        <f t="shared" si="1"/>
        <v>70913.90338095749</v>
      </c>
      <c r="F27" s="5">
        <f t="shared" si="2"/>
        <v>27096.52979197837</v>
      </c>
      <c r="G27" s="5">
        <f t="shared" si="3"/>
        <v>53317.373588979121</v>
      </c>
      <c r="H27" s="22">
        <f t="shared" si="10"/>
        <v>34946.818773471379</v>
      </c>
      <c r="I27" s="5">
        <f t="shared" si="4"/>
        <v>87215.787799246347</v>
      </c>
      <c r="J27" s="26">
        <f t="shared" si="5"/>
        <v>0.23390302085688758</v>
      </c>
      <c r="L27" s="22">
        <f t="shared" si="11"/>
        <v>154567.91713488105</v>
      </c>
      <c r="M27" s="5">
        <f>scrimecost*Meta!O24</f>
        <v>1309.098</v>
      </c>
      <c r="N27" s="5">
        <f>L27-Grade15!L27</f>
        <v>6058.38685794911</v>
      </c>
      <c r="O27" s="5">
        <f>Grade15!M27-M27</f>
        <v>21.071999999999889</v>
      </c>
      <c r="P27" s="22">
        <f t="shared" si="12"/>
        <v>298.9553192178405</v>
      </c>
      <c r="Q27" s="22"/>
      <c r="R27" s="22"/>
      <c r="S27" s="22">
        <f t="shared" si="6"/>
        <v>4539.736698783403</v>
      </c>
      <c r="T27" s="22">
        <f t="shared" si="7"/>
        <v>2516.6447021940371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84478.918521114902</v>
      </c>
      <c r="D28" s="5">
        <f t="shared" si="0"/>
        <v>82412.550965481452</v>
      </c>
      <c r="E28" s="5">
        <f t="shared" si="1"/>
        <v>72912.550965481452</v>
      </c>
      <c r="F28" s="5">
        <f t="shared" si="2"/>
        <v>27948.95298677784</v>
      </c>
      <c r="G28" s="5">
        <f t="shared" si="3"/>
        <v>54463.597978703612</v>
      </c>
      <c r="H28" s="22">
        <f t="shared" si="10"/>
        <v>35820.489242808166</v>
      </c>
      <c r="I28" s="5">
        <f t="shared" si="4"/>
        <v>89209.472544227523</v>
      </c>
      <c r="J28" s="26">
        <f t="shared" si="5"/>
        <v>0.23550306601183812</v>
      </c>
      <c r="L28" s="22">
        <f t="shared" si="11"/>
        <v>158432.11506325306</v>
      </c>
      <c r="M28" s="5">
        <f>scrimecost*Meta!O25</f>
        <v>1309.098</v>
      </c>
      <c r="N28" s="5">
        <f>L28-Grade15!L28</f>
        <v>6209.8465293978225</v>
      </c>
      <c r="O28" s="5">
        <f>Grade15!M28-M28</f>
        <v>21.071999999999889</v>
      </c>
      <c r="P28" s="22">
        <f t="shared" si="12"/>
        <v>307.05674196495522</v>
      </c>
      <c r="Q28" s="22"/>
      <c r="R28" s="22"/>
      <c r="S28" s="22">
        <f t="shared" si="6"/>
        <v>4653.3210842622784</v>
      </c>
      <c r="T28" s="22">
        <f t="shared" si="7"/>
        <v>2480.125617084941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86590.891484142776</v>
      </c>
      <c r="D29" s="5">
        <f t="shared" si="0"/>
        <v>84461.164739618485</v>
      </c>
      <c r="E29" s="5">
        <f t="shared" si="1"/>
        <v>74961.164739618485</v>
      </c>
      <c r="F29" s="5">
        <f t="shared" si="2"/>
        <v>28822.686761447283</v>
      </c>
      <c r="G29" s="5">
        <f t="shared" si="3"/>
        <v>55638.477978171199</v>
      </c>
      <c r="H29" s="22">
        <f t="shared" si="10"/>
        <v>36716.001473878372</v>
      </c>
      <c r="I29" s="5">
        <f t="shared" si="4"/>
        <v>91252.999407833209</v>
      </c>
      <c r="J29" s="26">
        <f t="shared" si="5"/>
        <v>0.23706408567520448</v>
      </c>
      <c r="L29" s="22">
        <f t="shared" si="11"/>
        <v>162392.91793983441</v>
      </c>
      <c r="M29" s="5">
        <f>scrimecost*Meta!O26</f>
        <v>1309.098</v>
      </c>
      <c r="N29" s="5">
        <f>L29-Grade15!L29</f>
        <v>6365.0926926328393</v>
      </c>
      <c r="O29" s="5">
        <f>Grade15!M29-M29</f>
        <v>21.071999999999889</v>
      </c>
      <c r="P29" s="22">
        <f t="shared" si="12"/>
        <v>315.36070028074778</v>
      </c>
      <c r="Q29" s="22"/>
      <c r="R29" s="22"/>
      <c r="S29" s="22">
        <f t="shared" si="6"/>
        <v>4769.7450793781873</v>
      </c>
      <c r="T29" s="22">
        <f t="shared" si="7"/>
        <v>2444.1352949106181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88755.663771246327</v>
      </c>
      <c r="D30" s="5">
        <f t="shared" si="0"/>
        <v>86560.993858108937</v>
      </c>
      <c r="E30" s="5">
        <f t="shared" si="1"/>
        <v>77060.993858108937</v>
      </c>
      <c r="F30" s="5">
        <f t="shared" si="2"/>
        <v>29718.263880483461</v>
      </c>
      <c r="G30" s="5">
        <f t="shared" si="3"/>
        <v>56842.72997762548</v>
      </c>
      <c r="H30" s="22">
        <f t="shared" si="10"/>
        <v>37633.901510725322</v>
      </c>
      <c r="I30" s="5">
        <f t="shared" si="4"/>
        <v>93347.614443029044</v>
      </c>
      <c r="J30" s="26">
        <f t="shared" si="5"/>
        <v>0.23858703168824483</v>
      </c>
      <c r="L30" s="22">
        <f t="shared" si="11"/>
        <v>166452.74088833021</v>
      </c>
      <c r="M30" s="5">
        <f>scrimecost*Meta!O27</f>
        <v>1309.098</v>
      </c>
      <c r="N30" s="5">
        <f>L30-Grade15!L30</f>
        <v>6524.2200099485926</v>
      </c>
      <c r="O30" s="5">
        <f>Grade15!M30-M30</f>
        <v>21.071999999999889</v>
      </c>
      <c r="P30" s="22">
        <f t="shared" si="12"/>
        <v>323.87225755443501</v>
      </c>
      <c r="Q30" s="22"/>
      <c r="R30" s="22"/>
      <c r="S30" s="22">
        <f t="shared" si="6"/>
        <v>4889.0796743718965</v>
      </c>
      <c r="T30" s="22">
        <f t="shared" si="7"/>
        <v>2408.666124706579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90974.555365527471</v>
      </c>
      <c r="D31" s="5">
        <f t="shared" si="0"/>
        <v>88713.318704561651</v>
      </c>
      <c r="E31" s="5">
        <f t="shared" si="1"/>
        <v>79213.318704561651</v>
      </c>
      <c r="F31" s="5">
        <f t="shared" si="2"/>
        <v>30636.230427495542</v>
      </c>
      <c r="G31" s="5">
        <f t="shared" si="3"/>
        <v>58077.088277066112</v>
      </c>
      <c r="H31" s="22">
        <f t="shared" si="10"/>
        <v>38574.749048493453</v>
      </c>
      <c r="I31" s="5">
        <f t="shared" si="4"/>
        <v>95494.594854104769</v>
      </c>
      <c r="J31" s="26">
        <f t="shared" si="5"/>
        <v>0.24007283267657689</v>
      </c>
      <c r="L31" s="22">
        <f t="shared" si="11"/>
        <v>170614.05941053852</v>
      </c>
      <c r="M31" s="5">
        <f>scrimecost*Meta!O28</f>
        <v>1145.088</v>
      </c>
      <c r="N31" s="5">
        <f>L31-Grade15!L31</f>
        <v>6687.3255101973773</v>
      </c>
      <c r="O31" s="5">
        <f>Grade15!M31-M31</f>
        <v>18.432000000000016</v>
      </c>
      <c r="P31" s="22">
        <f t="shared" si="12"/>
        <v>332.59660375996464</v>
      </c>
      <c r="Q31" s="22"/>
      <c r="R31" s="22"/>
      <c r="S31" s="22">
        <f t="shared" si="6"/>
        <v>5009.0137142405447</v>
      </c>
      <c r="T31" s="22">
        <f t="shared" si="7"/>
        <v>2372.5814300613624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93248.919249665661</v>
      </c>
      <c r="D32" s="5">
        <f t="shared" si="0"/>
        <v>90919.451672175695</v>
      </c>
      <c r="E32" s="5">
        <f t="shared" si="1"/>
        <v>81419.451672175695</v>
      </c>
      <c r="F32" s="5">
        <f t="shared" si="2"/>
        <v>31577.146138182936</v>
      </c>
      <c r="G32" s="5">
        <f t="shared" si="3"/>
        <v>59342.30553399276</v>
      </c>
      <c r="H32" s="22">
        <f t="shared" si="10"/>
        <v>39539.117774705795</v>
      </c>
      <c r="I32" s="5">
        <f t="shared" si="4"/>
        <v>97695.249775457371</v>
      </c>
      <c r="J32" s="26">
        <f t="shared" si="5"/>
        <v>0.24152239461641306</v>
      </c>
      <c r="L32" s="22">
        <f t="shared" si="11"/>
        <v>174879.41089580196</v>
      </c>
      <c r="M32" s="5">
        <f>scrimecost*Meta!O29</f>
        <v>1145.088</v>
      </c>
      <c r="N32" s="5">
        <f>L32-Grade15!L32</f>
        <v>6854.5086479523161</v>
      </c>
      <c r="O32" s="5">
        <f>Grade15!M32-M32</f>
        <v>18.432000000000016</v>
      </c>
      <c r="P32" s="22">
        <f t="shared" si="12"/>
        <v>341.53905862063243</v>
      </c>
      <c r="Q32" s="22"/>
      <c r="R32" s="22"/>
      <c r="S32" s="22">
        <f t="shared" si="6"/>
        <v>5134.3896231058625</v>
      </c>
      <c r="T32" s="22">
        <f t="shared" si="7"/>
        <v>2338.1757085255567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95580.142230907295</v>
      </c>
      <c r="D33" s="5">
        <f t="shared" si="0"/>
        <v>93180.737963980078</v>
      </c>
      <c r="E33" s="5">
        <f t="shared" si="1"/>
        <v>83680.737963980078</v>
      </c>
      <c r="F33" s="5">
        <f t="shared" si="2"/>
        <v>32544.006880556903</v>
      </c>
      <c r="G33" s="5">
        <f t="shared" si="3"/>
        <v>60636.731083423176</v>
      </c>
      <c r="H33" s="22">
        <f t="shared" si="10"/>
        <v>40527.595719073433</v>
      </c>
      <c r="I33" s="5">
        <f t="shared" si="4"/>
        <v>99948.498930924397</v>
      </c>
      <c r="J33" s="26">
        <f t="shared" si="5"/>
        <v>0.24295494751829219</v>
      </c>
      <c r="L33" s="22">
        <f t="shared" si="11"/>
        <v>179251.39616819701</v>
      </c>
      <c r="M33" s="5">
        <f>scrimecost*Meta!O30</f>
        <v>1145.088</v>
      </c>
      <c r="N33" s="5">
        <f>L33-Grade15!L33</f>
        <v>7025.8713641511276</v>
      </c>
      <c r="O33" s="5">
        <f>Grade15!M33-M33</f>
        <v>18.432000000000016</v>
      </c>
      <c r="P33" s="22">
        <f t="shared" si="12"/>
        <v>350.72809484037464</v>
      </c>
      <c r="Q33" s="22"/>
      <c r="R33" s="22"/>
      <c r="S33" s="22">
        <f t="shared" si="6"/>
        <v>5262.920716741578</v>
      </c>
      <c r="T33" s="22">
        <f t="shared" si="7"/>
        <v>2304.2763688654168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97969.645786679961</v>
      </c>
      <c r="D34" s="5">
        <f t="shared" si="0"/>
        <v>95498.556413079554</v>
      </c>
      <c r="E34" s="5">
        <f t="shared" si="1"/>
        <v>85998.556413079554</v>
      </c>
      <c r="F34" s="5">
        <f t="shared" si="2"/>
        <v>33602.091002570814</v>
      </c>
      <c r="G34" s="5">
        <f t="shared" si="3"/>
        <v>61896.465410508739</v>
      </c>
      <c r="H34" s="22">
        <f t="shared" si="10"/>
        <v>41540.785612050262</v>
      </c>
      <c r="I34" s="5">
        <f t="shared" si="4"/>
        <v>102191.02745419749</v>
      </c>
      <c r="J34" s="26">
        <f t="shared" si="5"/>
        <v>0.24484804728366824</v>
      </c>
      <c r="L34" s="22">
        <f t="shared" si="11"/>
        <v>183732.6810724019</v>
      </c>
      <c r="M34" s="5">
        <f>scrimecost*Meta!O31</f>
        <v>1145.088</v>
      </c>
      <c r="N34" s="5">
        <f>L34-Grade15!L34</f>
        <v>7201.5181482548651</v>
      </c>
      <c r="O34" s="5">
        <f>Grade15!M34-M34</f>
        <v>18.432000000000016</v>
      </c>
      <c r="P34" s="22">
        <f t="shared" si="12"/>
        <v>360.78411727939448</v>
      </c>
      <c r="Q34" s="22"/>
      <c r="R34" s="22"/>
      <c r="S34" s="22">
        <f t="shared" si="6"/>
        <v>5395.2405337815026</v>
      </c>
      <c r="T34" s="22">
        <f t="shared" si="7"/>
        <v>2271.1089350968523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100418.88693134696</v>
      </c>
      <c r="D35" s="5">
        <f t="shared" si="0"/>
        <v>97874.320323406544</v>
      </c>
      <c r="E35" s="5">
        <f t="shared" si="1"/>
        <v>88374.320323406544</v>
      </c>
      <c r="F35" s="5">
        <f t="shared" si="2"/>
        <v>34686.627227635094</v>
      </c>
      <c r="G35" s="5">
        <f t="shared" si="3"/>
        <v>63187.69309577145</v>
      </c>
      <c r="H35" s="22">
        <f t="shared" si="10"/>
        <v>42579.305252351514</v>
      </c>
      <c r="I35" s="5">
        <f t="shared" si="4"/>
        <v>104489.61919055242</v>
      </c>
      <c r="J35" s="26">
        <f t="shared" si="5"/>
        <v>0.24669497388403525</v>
      </c>
      <c r="L35" s="22">
        <f t="shared" si="11"/>
        <v>188325.99809921192</v>
      </c>
      <c r="M35" s="5">
        <f>scrimecost*Meta!O32</f>
        <v>1145.088</v>
      </c>
      <c r="N35" s="5">
        <f>L35-Grade15!L35</f>
        <v>7381.5561019612069</v>
      </c>
      <c r="O35" s="5">
        <f>Grade15!M35-M35</f>
        <v>18.432000000000016</v>
      </c>
      <c r="P35" s="22">
        <f t="shared" si="12"/>
        <v>371.09154027939002</v>
      </c>
      <c r="Q35" s="22"/>
      <c r="R35" s="22"/>
      <c r="S35" s="22">
        <f t="shared" si="6"/>
        <v>5530.8683462474319</v>
      </c>
      <c r="T35" s="22">
        <f t="shared" si="7"/>
        <v>2238.4113098999978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102929.35910463064</v>
      </c>
      <c r="D36" s="5">
        <f t="shared" si="0"/>
        <v>100309.47833149171</v>
      </c>
      <c r="E36" s="5">
        <f t="shared" si="1"/>
        <v>90809.478331491715</v>
      </c>
      <c r="F36" s="5">
        <f t="shared" si="2"/>
        <v>35798.276858325968</v>
      </c>
      <c r="G36" s="5">
        <f t="shared" si="3"/>
        <v>64511.201473165747</v>
      </c>
      <c r="H36" s="22">
        <f t="shared" si="10"/>
        <v>43643.787883660305</v>
      </c>
      <c r="I36" s="5">
        <f t="shared" si="4"/>
        <v>106845.67572031624</v>
      </c>
      <c r="J36" s="26">
        <f t="shared" si="5"/>
        <v>0.24849685349414929</v>
      </c>
      <c r="L36" s="22">
        <f t="shared" si="11"/>
        <v>193034.14805169223</v>
      </c>
      <c r="M36" s="5">
        <f>scrimecost*Meta!O33</f>
        <v>925.4140000000001</v>
      </c>
      <c r="N36" s="5">
        <f>L36-Grade15!L36</f>
        <v>7566.0950045102509</v>
      </c>
      <c r="O36" s="5">
        <f>Grade15!M36-M36</f>
        <v>14.895999999999958</v>
      </c>
      <c r="P36" s="22">
        <f t="shared" si="12"/>
        <v>381.65664885438537</v>
      </c>
      <c r="Q36" s="22"/>
      <c r="R36" s="22"/>
      <c r="S36" s="22">
        <f t="shared" si="6"/>
        <v>5666.6938460250412</v>
      </c>
      <c r="T36" s="22">
        <f t="shared" si="7"/>
        <v>2204.9347213695751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105502.5930822464</v>
      </c>
      <c r="D37" s="5">
        <f t="shared" ref="D37:D56" si="15">IF(A37&lt;startage,1,0)*(C37*(1-initialunempprob))+IF(A37=startage,1,0)*(C37*(1-unempprob))+IF(A37&gt;startage,1,0)*(C37*(1-unempprob)+unempprob*300*52)</f>
        <v>102805.51528977901</v>
      </c>
      <c r="E37" s="5">
        <f t="shared" si="1"/>
        <v>93305.51528977901</v>
      </c>
      <c r="F37" s="5">
        <f t="shared" si="2"/>
        <v>36937.717729784112</v>
      </c>
      <c r="G37" s="5">
        <f t="shared" si="3"/>
        <v>65867.797559994899</v>
      </c>
      <c r="H37" s="22">
        <f t="shared" ref="H37:H56" si="16">benefits*B37/expnorm</f>
        <v>44734.882580751815</v>
      </c>
      <c r="I37" s="5">
        <f t="shared" ref="I37:I56" si="17">G37+IF(A37&lt;startage,1,0)*(H37*(1-initialunempprob))+IF(A37&gt;=startage,1,0)*(H37*(1-unempprob))</f>
        <v>109260.63366332416</v>
      </c>
      <c r="J37" s="26">
        <f t="shared" si="5"/>
        <v>0.25025478482108982</v>
      </c>
      <c r="L37" s="22">
        <f t="shared" ref="L37:L56" si="18">(sincome+sbenefits)*(1-sunemp)*B37/expnorm</f>
        <v>197860.00175298454</v>
      </c>
      <c r="M37" s="5">
        <f>scrimecost*Meta!O34</f>
        <v>925.4140000000001</v>
      </c>
      <c r="N37" s="5">
        <f>L37-Grade15!L37</f>
        <v>7755.2473796230624</v>
      </c>
      <c r="O37" s="5">
        <f>Grade15!M37-M37</f>
        <v>14.895999999999958</v>
      </c>
      <c r="P37" s="22">
        <f t="shared" si="12"/>
        <v>392.48588514375558</v>
      </c>
      <c r="Q37" s="22"/>
      <c r="R37" s="22"/>
      <c r="S37" s="22">
        <f t="shared" si="6"/>
        <v>5809.1878164971204</v>
      </c>
      <c r="T37" s="22">
        <f t="shared" si="7"/>
        <v>2173.2056260855488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108140.15790930254</v>
      </c>
      <c r="D38" s="5">
        <f t="shared" si="15"/>
        <v>105363.95317202345</v>
      </c>
      <c r="E38" s="5">
        <f t="shared" si="1"/>
        <v>95863.953172023452</v>
      </c>
      <c r="F38" s="5">
        <f t="shared" si="2"/>
        <v>38105.644623028704</v>
      </c>
      <c r="G38" s="5">
        <f t="shared" si="3"/>
        <v>67258.308548994741</v>
      </c>
      <c r="H38" s="22">
        <f t="shared" si="16"/>
        <v>45853.254645270601</v>
      </c>
      <c r="I38" s="5">
        <f t="shared" si="17"/>
        <v>111735.96555490722</v>
      </c>
      <c r="J38" s="26">
        <f t="shared" si="5"/>
        <v>0.25196983977420251</v>
      </c>
      <c r="L38" s="22">
        <f t="shared" si="18"/>
        <v>202806.50179680911</v>
      </c>
      <c r="M38" s="5">
        <f>scrimecost*Meta!O35</f>
        <v>925.4140000000001</v>
      </c>
      <c r="N38" s="5">
        <f>L38-Grade15!L38</f>
        <v>7949.1285641135764</v>
      </c>
      <c r="O38" s="5">
        <f>Grade15!M38-M38</f>
        <v>14.895999999999958</v>
      </c>
      <c r="P38" s="22">
        <f t="shared" si="12"/>
        <v>403.58585234035991</v>
      </c>
      <c r="Q38" s="22"/>
      <c r="R38" s="22"/>
      <c r="S38" s="22">
        <f t="shared" si="6"/>
        <v>5955.2441362309182</v>
      </c>
      <c r="T38" s="22">
        <f t="shared" si="7"/>
        <v>2141.9256375208724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110843.6618570351</v>
      </c>
      <c r="D39" s="5">
        <f t="shared" si="15"/>
        <v>107986.35200132405</v>
      </c>
      <c r="E39" s="5">
        <f t="shared" si="1"/>
        <v>98486.352001324049</v>
      </c>
      <c r="F39" s="5">
        <f t="shared" si="2"/>
        <v>39229.215864522332</v>
      </c>
      <c r="G39" s="5">
        <f t="shared" si="3"/>
        <v>68757.13613680171</v>
      </c>
      <c r="H39" s="22">
        <f t="shared" si="16"/>
        <v>46999.586011402367</v>
      </c>
      <c r="I39" s="5">
        <f t="shared" si="17"/>
        <v>114346.734567862</v>
      </c>
      <c r="J39" s="26">
        <f t="shared" si="5"/>
        <v>0.2531626591242242</v>
      </c>
      <c r="L39" s="22">
        <f t="shared" si="18"/>
        <v>207876.66434172934</v>
      </c>
      <c r="M39" s="5">
        <f>scrimecost*Meta!O36</f>
        <v>925.4140000000001</v>
      </c>
      <c r="N39" s="5">
        <f>L39-Grade15!L39</f>
        <v>8147.8567782164318</v>
      </c>
      <c r="O39" s="5">
        <f>Grade15!M39-M39</f>
        <v>14.895999999999958</v>
      </c>
      <c r="P39" s="22">
        <f t="shared" si="12"/>
        <v>414.26426380238235</v>
      </c>
      <c r="Q39" s="22"/>
      <c r="R39" s="22"/>
      <c r="S39" s="22">
        <f t="shared" si="6"/>
        <v>6104.3206173703247</v>
      </c>
      <c r="T39" s="22">
        <f t="shared" si="7"/>
        <v>2110.8704052799048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113614.75340346097</v>
      </c>
      <c r="D40" s="5">
        <f t="shared" si="15"/>
        <v>110674.31080135713</v>
      </c>
      <c r="E40" s="5">
        <f t="shared" si="1"/>
        <v>101174.31080135713</v>
      </c>
      <c r="F40" s="5">
        <f t="shared" si="2"/>
        <v>40289.615611135385</v>
      </c>
      <c r="G40" s="5">
        <f t="shared" si="3"/>
        <v>70384.695190221741</v>
      </c>
      <c r="H40" s="22">
        <f t="shared" si="16"/>
        <v>48174.575661687421</v>
      </c>
      <c r="I40" s="5">
        <f t="shared" si="17"/>
        <v>117114.03358205853</v>
      </c>
      <c r="J40" s="26">
        <f t="shared" si="5"/>
        <v>0.25374486814091179</v>
      </c>
      <c r="L40" s="22">
        <f t="shared" si="18"/>
        <v>213073.58095027256</v>
      </c>
      <c r="M40" s="5">
        <f>scrimecost*Meta!O37</f>
        <v>925.4140000000001</v>
      </c>
      <c r="N40" s="5">
        <f>L40-Grade15!L40</f>
        <v>8351.553197671863</v>
      </c>
      <c r="O40" s="5">
        <f>Grade15!M40-M40</f>
        <v>14.895999999999958</v>
      </c>
      <c r="P40" s="22">
        <f t="shared" si="12"/>
        <v>424.34229391777205</v>
      </c>
      <c r="Q40" s="22"/>
      <c r="R40" s="22"/>
      <c r="S40" s="22">
        <f t="shared" si="6"/>
        <v>6256.340801043455</v>
      </c>
      <c r="T40" s="22">
        <f t="shared" si="7"/>
        <v>2080.0034205058837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116455.12223854748</v>
      </c>
      <c r="D41" s="5">
        <f t="shared" si="15"/>
        <v>113429.46857139106</v>
      </c>
      <c r="E41" s="5">
        <f t="shared" si="1"/>
        <v>103929.46857139106</v>
      </c>
      <c r="F41" s="5">
        <f t="shared" si="2"/>
        <v>41376.525351413773</v>
      </c>
      <c r="G41" s="5">
        <f t="shared" si="3"/>
        <v>72052.943219977285</v>
      </c>
      <c r="H41" s="22">
        <f t="shared" si="16"/>
        <v>49378.940053229599</v>
      </c>
      <c r="I41" s="5">
        <f t="shared" si="17"/>
        <v>119950.51507160999</v>
      </c>
      <c r="J41" s="26">
        <f t="shared" si="5"/>
        <v>0.25431287693768023</v>
      </c>
      <c r="L41" s="22">
        <f t="shared" si="18"/>
        <v>218400.42047402935</v>
      </c>
      <c r="M41" s="5">
        <f>scrimecost*Meta!O38</f>
        <v>618.26800000000003</v>
      </c>
      <c r="N41" s="5">
        <f>L41-Grade15!L41</f>
        <v>8560.3420276136021</v>
      </c>
      <c r="O41" s="5">
        <f>Grade15!M41-M41</f>
        <v>9.9519999999999982</v>
      </c>
      <c r="P41" s="22">
        <f t="shared" si="12"/>
        <v>434.6722747860465</v>
      </c>
      <c r="Q41" s="22"/>
      <c r="R41" s="22"/>
      <c r="S41" s="22">
        <f t="shared" si="6"/>
        <v>6407.6970573083599</v>
      </c>
      <c r="T41" s="22">
        <f t="shared" si="7"/>
        <v>2048.165461510182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119366.50029451119</v>
      </c>
      <c r="D42" s="5">
        <f t="shared" si="15"/>
        <v>116253.50528567586</v>
      </c>
      <c r="E42" s="5">
        <f t="shared" si="1"/>
        <v>106753.50528567586</v>
      </c>
      <c r="F42" s="5">
        <f t="shared" si="2"/>
        <v>42490.607835199124</v>
      </c>
      <c r="G42" s="5">
        <f t="shared" si="3"/>
        <v>73762.897450476739</v>
      </c>
      <c r="H42" s="22">
        <f t="shared" si="16"/>
        <v>50613.413554560349</v>
      </c>
      <c r="I42" s="5">
        <f t="shared" si="17"/>
        <v>122857.90859840027</v>
      </c>
      <c r="J42" s="26">
        <f t="shared" si="5"/>
        <v>0.25486703186135667</v>
      </c>
      <c r="L42" s="22">
        <f t="shared" si="18"/>
        <v>223860.43098588011</v>
      </c>
      <c r="M42" s="5">
        <f>scrimecost*Meta!O39</f>
        <v>618.26800000000003</v>
      </c>
      <c r="N42" s="5">
        <f>L42-Grade15!L42</f>
        <v>8774.3505783040309</v>
      </c>
      <c r="O42" s="5">
        <f>Grade15!M42-M42</f>
        <v>9.9519999999999982</v>
      </c>
      <c r="P42" s="22">
        <f t="shared" si="12"/>
        <v>445.26050517602778</v>
      </c>
      <c r="Q42" s="22"/>
      <c r="R42" s="22"/>
      <c r="S42" s="22">
        <f t="shared" si="6"/>
        <v>6567.4132627799891</v>
      </c>
      <c r="T42" s="22">
        <f t="shared" si="7"/>
        <v>2018.2586805959145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122350.66280187394</v>
      </c>
      <c r="D43" s="5">
        <f t="shared" si="15"/>
        <v>119148.14291781772</v>
      </c>
      <c r="E43" s="5">
        <f t="shared" si="1"/>
        <v>109648.14291781772</v>
      </c>
      <c r="F43" s="5">
        <f t="shared" si="2"/>
        <v>43632.542381079096</v>
      </c>
      <c r="G43" s="5">
        <f t="shared" si="3"/>
        <v>75515.600536738624</v>
      </c>
      <c r="H43" s="22">
        <f t="shared" si="16"/>
        <v>51878.748893424337</v>
      </c>
      <c r="I43" s="5">
        <f t="shared" si="17"/>
        <v>125837.98696336022</v>
      </c>
      <c r="J43" s="26">
        <f t="shared" si="5"/>
        <v>0.25540767081128501</v>
      </c>
      <c r="L43" s="22">
        <f t="shared" si="18"/>
        <v>229456.94176052706</v>
      </c>
      <c r="M43" s="5">
        <f>scrimecost*Meta!O40</f>
        <v>618.26800000000003</v>
      </c>
      <c r="N43" s="5">
        <f>L43-Grade15!L43</f>
        <v>8993.7093427614891</v>
      </c>
      <c r="O43" s="5">
        <f>Grade15!M43-M43</f>
        <v>9.9519999999999982</v>
      </c>
      <c r="P43" s="22">
        <f t="shared" si="12"/>
        <v>456.11344132575863</v>
      </c>
      <c r="Q43" s="22"/>
      <c r="R43" s="22"/>
      <c r="S43" s="22">
        <f t="shared" si="6"/>
        <v>6731.1223733882471</v>
      </c>
      <c r="T43" s="22">
        <f t="shared" si="7"/>
        <v>1988.7920979155854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125409.42937192084</v>
      </c>
      <c r="D44" s="5">
        <f t="shared" si="15"/>
        <v>122115.1464907632</v>
      </c>
      <c r="E44" s="5">
        <f t="shared" si="1"/>
        <v>112615.1464907632</v>
      </c>
      <c r="F44" s="5">
        <f t="shared" si="2"/>
        <v>44803.025290606085</v>
      </c>
      <c r="G44" s="5">
        <f t="shared" si="3"/>
        <v>77312.121200157126</v>
      </c>
      <c r="H44" s="22">
        <f t="shared" si="16"/>
        <v>53175.717615759968</v>
      </c>
      <c r="I44" s="5">
        <f t="shared" si="17"/>
        <v>128892.56728744428</v>
      </c>
      <c r="J44" s="26">
        <f t="shared" si="5"/>
        <v>0.25593512344536135</v>
      </c>
      <c r="L44" s="22">
        <f t="shared" si="18"/>
        <v>235193.36530454029</v>
      </c>
      <c r="M44" s="5">
        <f>scrimecost*Meta!O41</f>
        <v>618.26800000000003</v>
      </c>
      <c r="N44" s="5">
        <f>L44-Grade15!L44</f>
        <v>9218.5520763306704</v>
      </c>
      <c r="O44" s="5">
        <f>Grade15!M44-M44</f>
        <v>9.9519999999999982</v>
      </c>
      <c r="P44" s="22">
        <f t="shared" si="12"/>
        <v>467.23770087923282</v>
      </c>
      <c r="Q44" s="22"/>
      <c r="R44" s="22"/>
      <c r="S44" s="22">
        <f t="shared" ref="S44:S69" si="19">IF(A44&lt;startage,1,0)*(N44-Q44-R44)+IF(A44&gt;=startage,1,0)*completionprob*(N44*spart+O44+P44)</f>
        <v>6898.9242117619124</v>
      </c>
      <c r="T44" s="22">
        <f t="shared" ref="T44:T69" si="20">S44/sreturn^(A44-startage+1)</f>
        <v>1959.7590995904172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128544.66510621882</v>
      </c>
      <c r="D45" s="5">
        <f t="shared" si="15"/>
        <v>125156.32515303224</v>
      </c>
      <c r="E45" s="5">
        <f t="shared" si="1"/>
        <v>115656.32515303224</v>
      </c>
      <c r="F45" s="5">
        <f t="shared" si="2"/>
        <v>46002.770272871217</v>
      </c>
      <c r="G45" s="5">
        <f t="shared" si="3"/>
        <v>79153.554880161028</v>
      </c>
      <c r="H45" s="22">
        <f t="shared" si="16"/>
        <v>54505.110556153952</v>
      </c>
      <c r="I45" s="5">
        <f t="shared" si="17"/>
        <v>132023.51211963035</v>
      </c>
      <c r="J45" s="26">
        <f t="shared" si="5"/>
        <v>0.25644971138104561</v>
      </c>
      <c r="L45" s="22">
        <f t="shared" si="18"/>
        <v>241073.19943715376</v>
      </c>
      <c r="M45" s="5">
        <f>scrimecost*Meta!O42</f>
        <v>618.26800000000003</v>
      </c>
      <c r="N45" s="5">
        <f>L45-Grade15!L45</f>
        <v>9449.0158782388899</v>
      </c>
      <c r="O45" s="5">
        <f>Grade15!M45-M45</f>
        <v>9.9519999999999982</v>
      </c>
      <c r="P45" s="22">
        <f t="shared" si="12"/>
        <v>478.64006692154379</v>
      </c>
      <c r="Q45" s="22"/>
      <c r="R45" s="22"/>
      <c r="S45" s="22">
        <f t="shared" si="19"/>
        <v>7070.9210960947848</v>
      </c>
      <c r="T45" s="22">
        <f t="shared" si="20"/>
        <v>1931.153176237764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131758.28173387429</v>
      </c>
      <c r="D46" s="5">
        <f t="shared" si="15"/>
        <v>128273.53328185806</v>
      </c>
      <c r="E46" s="5">
        <f t="shared" si="1"/>
        <v>118773.53328185806</v>
      </c>
      <c r="F46" s="5">
        <f t="shared" si="2"/>
        <v>47232.508879693014</v>
      </c>
      <c r="G46" s="5">
        <f t="shared" si="3"/>
        <v>81041.024402165058</v>
      </c>
      <c r="H46" s="22">
        <f t="shared" si="16"/>
        <v>55867.738320057804</v>
      </c>
      <c r="I46" s="5">
        <f t="shared" si="17"/>
        <v>135232.73057262113</v>
      </c>
      <c r="J46" s="26">
        <f t="shared" si="5"/>
        <v>0.25695174839146934</v>
      </c>
      <c r="L46" s="22">
        <f t="shared" si="18"/>
        <v>247100.02942308257</v>
      </c>
      <c r="M46" s="5">
        <f>scrimecost*Meta!O43</f>
        <v>342.92999999999995</v>
      </c>
      <c r="N46" s="5">
        <f>L46-Grade15!L46</f>
        <v>9685.2412751948286</v>
      </c>
      <c r="O46" s="5">
        <f>Grade15!M46-M46</f>
        <v>5.5200000000000387</v>
      </c>
      <c r="P46" s="22">
        <f t="shared" si="12"/>
        <v>490.3274921149125</v>
      </c>
      <c r="Q46" s="22"/>
      <c r="R46" s="22"/>
      <c r="S46" s="22">
        <f t="shared" si="19"/>
        <v>7243.215806535989</v>
      </c>
      <c r="T46" s="22">
        <f t="shared" si="20"/>
        <v>1901.9170543818914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135052.23877722115</v>
      </c>
      <c r="D47" s="5">
        <f t="shared" si="15"/>
        <v>131468.67161390453</v>
      </c>
      <c r="E47" s="5">
        <f t="shared" si="1"/>
        <v>121968.67161390453</v>
      </c>
      <c r="F47" s="5">
        <f t="shared" si="2"/>
        <v>48492.990951685329</v>
      </c>
      <c r="G47" s="5">
        <f t="shared" si="3"/>
        <v>82975.680662219209</v>
      </c>
      <c r="H47" s="22">
        <f t="shared" si="16"/>
        <v>57264.431778059246</v>
      </c>
      <c r="I47" s="5">
        <f t="shared" si="17"/>
        <v>138522.17948693669</v>
      </c>
      <c r="J47" s="26">
        <f t="shared" si="5"/>
        <v>0.25744154059676067</v>
      </c>
      <c r="L47" s="22">
        <f t="shared" si="18"/>
        <v>253277.53015865965</v>
      </c>
      <c r="M47" s="5">
        <f>scrimecost*Meta!O44</f>
        <v>342.92999999999995</v>
      </c>
      <c r="N47" s="5">
        <f>L47-Grade15!L47</f>
        <v>9927.372307074751</v>
      </c>
      <c r="O47" s="5">
        <f>Grade15!M47-M47</f>
        <v>5.5200000000000387</v>
      </c>
      <c r="P47" s="22">
        <f t="shared" si="12"/>
        <v>502.30710293811535</v>
      </c>
      <c r="Q47" s="22"/>
      <c r="R47" s="22"/>
      <c r="S47" s="22">
        <f t="shared" si="19"/>
        <v>7423.9200331382835</v>
      </c>
      <c r="T47" s="22">
        <f t="shared" si="20"/>
        <v>1874.1866895079336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138428.54474665166</v>
      </c>
      <c r="D48" s="5">
        <f t="shared" si="15"/>
        <v>134743.68840425211</v>
      </c>
      <c r="E48" s="5">
        <f t="shared" si="1"/>
        <v>125243.68840425211</v>
      </c>
      <c r="F48" s="5">
        <f t="shared" si="2"/>
        <v>49784.985075477452</v>
      </c>
      <c r="G48" s="5">
        <f t="shared" si="3"/>
        <v>84958.70332877466</v>
      </c>
      <c r="H48" s="22">
        <f t="shared" si="16"/>
        <v>58696.04257251072</v>
      </c>
      <c r="I48" s="5">
        <f t="shared" si="17"/>
        <v>141893.86462411005</v>
      </c>
      <c r="J48" s="26">
        <f t="shared" si="5"/>
        <v>0.25791938665070346</v>
      </c>
      <c r="L48" s="22">
        <f t="shared" si="18"/>
        <v>259609.4684126261</v>
      </c>
      <c r="M48" s="5">
        <f>scrimecost*Meta!O45</f>
        <v>342.92999999999995</v>
      </c>
      <c r="N48" s="5">
        <f>L48-Grade15!L48</f>
        <v>10175.556614751549</v>
      </c>
      <c r="O48" s="5">
        <f>Grade15!M48-M48</f>
        <v>5.5200000000000387</v>
      </c>
      <c r="P48" s="22">
        <f t="shared" si="12"/>
        <v>514.58620403189832</v>
      </c>
      <c r="Q48" s="22"/>
      <c r="R48" s="22"/>
      <c r="S48" s="22">
        <f t="shared" si="19"/>
        <v>7609.1418654055487</v>
      </c>
      <c r="T48" s="22">
        <f t="shared" si="20"/>
        <v>1846.8629172077949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141889.25836531795</v>
      </c>
      <c r="D49" s="5">
        <f t="shared" si="15"/>
        <v>138100.58061435839</v>
      </c>
      <c r="E49" s="5">
        <f t="shared" si="1"/>
        <v>128600.58061435839</v>
      </c>
      <c r="F49" s="5">
        <f t="shared" si="2"/>
        <v>51109.279052364385</v>
      </c>
      <c r="G49" s="5">
        <f t="shared" si="3"/>
        <v>86991.301561994012</v>
      </c>
      <c r="H49" s="22">
        <f t="shared" si="16"/>
        <v>60163.443636823489</v>
      </c>
      <c r="I49" s="5">
        <f t="shared" si="17"/>
        <v>145349.84188971278</v>
      </c>
      <c r="J49" s="26">
        <f t="shared" si="5"/>
        <v>0.25838557792284278</v>
      </c>
      <c r="L49" s="22">
        <f t="shared" si="18"/>
        <v>266099.70512294176</v>
      </c>
      <c r="M49" s="5">
        <f>scrimecost*Meta!O46</f>
        <v>342.92999999999995</v>
      </c>
      <c r="N49" s="5">
        <f>L49-Grade15!L49</f>
        <v>10429.945530120371</v>
      </c>
      <c r="O49" s="5">
        <f>Grade15!M49-M49</f>
        <v>5.5200000000000387</v>
      </c>
      <c r="P49" s="22">
        <f t="shared" si="12"/>
        <v>527.17228265302595</v>
      </c>
      <c r="Q49" s="22"/>
      <c r="R49" s="22"/>
      <c r="S49" s="22">
        <f t="shared" si="19"/>
        <v>7798.9942434795694</v>
      </c>
      <c r="T49" s="22">
        <f t="shared" si="20"/>
        <v>1819.9396883294373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145436.48982445089</v>
      </c>
      <c r="D50" s="5">
        <f t="shared" si="15"/>
        <v>141541.39512971736</v>
      </c>
      <c r="E50" s="5">
        <f t="shared" si="1"/>
        <v>132041.39512971736</v>
      </c>
      <c r="F50" s="5">
        <f t="shared" si="2"/>
        <v>52466.680378673496</v>
      </c>
      <c r="G50" s="5">
        <f t="shared" si="3"/>
        <v>89074.714751043866</v>
      </c>
      <c r="H50" s="22">
        <f t="shared" si="16"/>
        <v>61667.529727744077</v>
      </c>
      <c r="I50" s="5">
        <f t="shared" si="17"/>
        <v>148892.21858695563</v>
      </c>
      <c r="J50" s="26">
        <f t="shared" si="5"/>
        <v>0.25884039867614939</v>
      </c>
      <c r="L50" s="22">
        <f t="shared" si="18"/>
        <v>272752.19775101531</v>
      </c>
      <c r="M50" s="5">
        <f>scrimecost*Meta!O47</f>
        <v>342.92999999999995</v>
      </c>
      <c r="N50" s="5">
        <f>L50-Grade15!L50</f>
        <v>10690.694168373448</v>
      </c>
      <c r="O50" s="5">
        <f>Grade15!M50-M50</f>
        <v>5.5200000000000387</v>
      </c>
      <c r="P50" s="22">
        <f t="shared" si="12"/>
        <v>540.0730132396817</v>
      </c>
      <c r="Q50" s="22"/>
      <c r="R50" s="22"/>
      <c r="S50" s="22">
        <f t="shared" si="19"/>
        <v>7993.5929310054644</v>
      </c>
      <c r="T50" s="22">
        <f t="shared" si="20"/>
        <v>1793.4110470639741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149072.40207006212</v>
      </c>
      <c r="D51" s="5">
        <f t="shared" si="15"/>
        <v>145068.23000796026</v>
      </c>
      <c r="E51" s="5">
        <f t="shared" si="1"/>
        <v>135568.23000796026</v>
      </c>
      <c r="F51" s="5">
        <f t="shared" si="2"/>
        <v>53858.016738140323</v>
      </c>
      <c r="G51" s="5">
        <f t="shared" si="3"/>
        <v>91210.213269819942</v>
      </c>
      <c r="H51" s="22">
        <f t="shared" si="16"/>
        <v>63209.217970937651</v>
      </c>
      <c r="I51" s="5">
        <f t="shared" si="17"/>
        <v>152523.15470162948</v>
      </c>
      <c r="J51" s="26">
        <f t="shared" si="5"/>
        <v>0.25928412624035108</v>
      </c>
      <c r="L51" s="22">
        <f t="shared" si="18"/>
        <v>279571.0026947906</v>
      </c>
      <c r="M51" s="5">
        <f>scrimecost*Meta!O48</f>
        <v>180.90799999999999</v>
      </c>
      <c r="N51" s="5">
        <f>L51-Grade15!L51</f>
        <v>10957.961522582686</v>
      </c>
      <c r="O51" s="5">
        <f>Grade15!M51-M51</f>
        <v>2.9120000000000061</v>
      </c>
      <c r="P51" s="22">
        <f t="shared" si="12"/>
        <v>553.29626209100388</v>
      </c>
      <c r="Q51" s="22"/>
      <c r="R51" s="22"/>
      <c r="S51" s="22">
        <f t="shared" si="19"/>
        <v>8190.7015617193902</v>
      </c>
      <c r="T51" s="22">
        <f t="shared" si="20"/>
        <v>1766.7631424173519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152799.21212181367</v>
      </c>
      <c r="D52" s="5">
        <f t="shared" si="15"/>
        <v>148683.23575815925</v>
      </c>
      <c r="E52" s="5">
        <f t="shared" si="1"/>
        <v>139183.23575815925</v>
      </c>
      <c r="F52" s="5">
        <f t="shared" si="2"/>
        <v>55284.13650659383</v>
      </c>
      <c r="G52" s="5">
        <f t="shared" si="3"/>
        <v>93399.099251565422</v>
      </c>
      <c r="H52" s="22">
        <f t="shared" si="16"/>
        <v>64789.448420211105</v>
      </c>
      <c r="I52" s="5">
        <f t="shared" si="17"/>
        <v>156244.86421917018</v>
      </c>
      <c r="J52" s="26">
        <f t="shared" si="5"/>
        <v>0.25971703118103556</v>
      </c>
      <c r="L52" s="22">
        <f t="shared" si="18"/>
        <v>286560.2777621604</v>
      </c>
      <c r="M52" s="5">
        <f>scrimecost*Meta!O49</f>
        <v>180.90799999999999</v>
      </c>
      <c r="N52" s="5">
        <f>L52-Grade15!L52</f>
        <v>11231.910560647317</v>
      </c>
      <c r="O52" s="5">
        <f>Grade15!M52-M52</f>
        <v>2.9120000000000061</v>
      </c>
      <c r="P52" s="22">
        <f t="shared" si="12"/>
        <v>566.85009216360913</v>
      </c>
      <c r="Q52" s="22"/>
      <c r="R52" s="22"/>
      <c r="S52" s="22">
        <f t="shared" si="19"/>
        <v>8395.1518078012778</v>
      </c>
      <c r="T52" s="22">
        <f t="shared" si="20"/>
        <v>1741.0257656157485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156619.19242485901</v>
      </c>
      <c r="D53" s="5">
        <f t="shared" si="15"/>
        <v>152388.61665211324</v>
      </c>
      <c r="E53" s="5">
        <f t="shared" si="1"/>
        <v>142888.61665211324</v>
      </c>
      <c r="F53" s="5">
        <f t="shared" si="2"/>
        <v>56745.909269258671</v>
      </c>
      <c r="G53" s="5">
        <f t="shared" si="3"/>
        <v>95642.707382854569</v>
      </c>
      <c r="H53" s="22">
        <f t="shared" si="16"/>
        <v>66409.18463071638</v>
      </c>
      <c r="I53" s="5">
        <f t="shared" si="17"/>
        <v>160059.61647464946</v>
      </c>
      <c r="J53" s="26">
        <f t="shared" si="5"/>
        <v>0.26013937746463023</v>
      </c>
      <c r="L53" s="22">
        <f t="shared" si="18"/>
        <v>293724.28470621438</v>
      </c>
      <c r="M53" s="5">
        <f>scrimecost*Meta!O50</f>
        <v>180.90799999999999</v>
      </c>
      <c r="N53" s="5">
        <f>L53-Grade15!L53</f>
        <v>11512.708324663457</v>
      </c>
      <c r="O53" s="5">
        <f>Grade15!M53-M53</f>
        <v>2.9120000000000061</v>
      </c>
      <c r="P53" s="22">
        <f t="shared" si="12"/>
        <v>580.74276798802941</v>
      </c>
      <c r="Q53" s="22"/>
      <c r="R53" s="22"/>
      <c r="S53" s="22">
        <f t="shared" si="19"/>
        <v>8604.7133100351384</v>
      </c>
      <c r="T53" s="22">
        <f t="shared" si="20"/>
        <v>1715.6648979966121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160534.67223548051</v>
      </c>
      <c r="D54" s="5">
        <f t="shared" si="15"/>
        <v>156186.6320684161</v>
      </c>
      <c r="E54" s="5">
        <f t="shared" si="1"/>
        <v>146686.6320684161</v>
      </c>
      <c r="F54" s="5">
        <f t="shared" si="2"/>
        <v>58244.226350990153</v>
      </c>
      <c r="G54" s="5">
        <f t="shared" si="3"/>
        <v>97942.405717425951</v>
      </c>
      <c r="H54" s="22">
        <f t="shared" si="16"/>
        <v>68069.414246484288</v>
      </c>
      <c r="I54" s="5">
        <f t="shared" si="17"/>
        <v>163969.73753651569</v>
      </c>
      <c r="J54" s="26">
        <f t="shared" si="5"/>
        <v>0.26055142261935677</v>
      </c>
      <c r="L54" s="22">
        <f t="shared" si="18"/>
        <v>301067.39182386978</v>
      </c>
      <c r="M54" s="5">
        <f>scrimecost*Meta!O51</f>
        <v>180.90799999999999</v>
      </c>
      <c r="N54" s="5">
        <f>L54-Grade15!L54</f>
        <v>11800.526032780122</v>
      </c>
      <c r="O54" s="5">
        <f>Grade15!M54-M54</f>
        <v>2.9120000000000061</v>
      </c>
      <c r="P54" s="22">
        <f t="shared" si="12"/>
        <v>594.9827607080606</v>
      </c>
      <c r="Q54" s="22"/>
      <c r="R54" s="22"/>
      <c r="S54" s="22">
        <f t="shared" si="19"/>
        <v>8819.5138498249289</v>
      </c>
      <c r="T54" s="22">
        <f t="shared" si="20"/>
        <v>1690.6749709036519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164548.03904136748</v>
      </c>
      <c r="D55" s="5">
        <f t="shared" si="15"/>
        <v>160079.59787012645</v>
      </c>
      <c r="E55" s="5">
        <f t="shared" si="1"/>
        <v>150579.59787012645</v>
      </c>
      <c r="F55" s="5">
        <f t="shared" si="2"/>
        <v>59780.001359764879</v>
      </c>
      <c r="G55" s="5">
        <f t="shared" si="3"/>
        <v>100299.59651036157</v>
      </c>
      <c r="H55" s="22">
        <f t="shared" si="16"/>
        <v>69771.149602646386</v>
      </c>
      <c r="I55" s="5">
        <f t="shared" si="17"/>
        <v>167977.61162492857</v>
      </c>
      <c r="J55" s="26">
        <f t="shared" si="5"/>
        <v>0.26095341789226056</v>
      </c>
      <c r="L55" s="22">
        <f t="shared" si="18"/>
        <v>308594.07661946642</v>
      </c>
      <c r="M55" s="5">
        <f>scrimecost*Meta!O52</f>
        <v>180.90799999999999</v>
      </c>
      <c r="N55" s="5">
        <f>L55-Grade15!L55</f>
        <v>12095.539183599467</v>
      </c>
      <c r="O55" s="5">
        <f>Grade15!M55-M55</f>
        <v>2.9120000000000061</v>
      </c>
      <c r="P55" s="22">
        <f t="shared" si="12"/>
        <v>609.57875324609176</v>
      </c>
      <c r="Q55" s="22"/>
      <c r="R55" s="22"/>
      <c r="S55" s="22">
        <f t="shared" si="19"/>
        <v>9039.6844031093005</v>
      </c>
      <c r="T55" s="22">
        <f t="shared" si="20"/>
        <v>1666.0505003691364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168661.74001740169</v>
      </c>
      <c r="D56" s="5">
        <f t="shared" si="15"/>
        <v>164069.88781687964</v>
      </c>
      <c r="E56" s="5">
        <f t="shared" si="1"/>
        <v>154569.88781687964</v>
      </c>
      <c r="F56" s="5">
        <f t="shared" si="2"/>
        <v>61354.170743759008</v>
      </c>
      <c r="G56" s="5">
        <f t="shared" si="3"/>
        <v>102715.71707312063</v>
      </c>
      <c r="H56" s="22">
        <f t="shared" si="16"/>
        <v>71515.428342712548</v>
      </c>
      <c r="I56" s="5">
        <f t="shared" si="17"/>
        <v>172085.6825655518</v>
      </c>
      <c r="J56" s="26">
        <f t="shared" si="5"/>
        <v>0.26134560840241072</v>
      </c>
      <c r="L56" s="22">
        <f t="shared" si="18"/>
        <v>316308.92853495316</v>
      </c>
      <c r="M56" s="5">
        <f>scrimecost*Meta!O53</f>
        <v>54.67</v>
      </c>
      <c r="N56" s="5">
        <f>L56-Grade15!L56</f>
        <v>12397.927663189592</v>
      </c>
      <c r="O56" s="5">
        <f>Grade15!M56-M56</f>
        <v>0.87999999999999545</v>
      </c>
      <c r="P56" s="22">
        <f t="shared" si="12"/>
        <v>624.53964559757446</v>
      </c>
      <c r="Q56" s="22"/>
      <c r="R56" s="22"/>
      <c r="S56" s="22">
        <f t="shared" si="19"/>
        <v>9263.5243242259858</v>
      </c>
      <c r="T56" s="22">
        <f t="shared" si="20"/>
        <v>1641.4609492106147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L57-Grade15!L57</f>
        <v>0</v>
      </c>
      <c r="O57" s="5">
        <f>Grade15!M57-M57</f>
        <v>0.87999999999999545</v>
      </c>
      <c r="Q57" s="22"/>
      <c r="R57" s="22"/>
      <c r="S57" s="22">
        <f t="shared" si="19"/>
        <v>0.79463999999999591</v>
      </c>
      <c r="T57" s="22">
        <f t="shared" si="20"/>
        <v>0.13537676989198225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L58-Grade15!L58</f>
        <v>0</v>
      </c>
      <c r="O58" s="5">
        <f>Grade15!M58-M58</f>
        <v>0.87999999999999545</v>
      </c>
      <c r="Q58" s="22"/>
      <c r="R58" s="22"/>
      <c r="S58" s="22">
        <f t="shared" si="19"/>
        <v>0.79463999999999591</v>
      </c>
      <c r="T58" s="22">
        <f t="shared" si="20"/>
        <v>0.13015581132101242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L59-Grade15!L59</f>
        <v>0</v>
      </c>
      <c r="O59" s="5">
        <f>Grade15!M59-M59</f>
        <v>0.87999999999999545</v>
      </c>
      <c r="Q59" s="22"/>
      <c r="R59" s="22"/>
      <c r="S59" s="22">
        <f t="shared" si="19"/>
        <v>0.79463999999999591</v>
      </c>
      <c r="T59" s="22">
        <f t="shared" si="20"/>
        <v>0.12513620493492286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L60-Grade15!L60</f>
        <v>0</v>
      </c>
      <c r="O60" s="5">
        <f>Grade15!M60-M60</f>
        <v>0.87999999999999545</v>
      </c>
      <c r="Q60" s="22"/>
      <c r="R60" s="22"/>
      <c r="S60" s="22">
        <f t="shared" si="19"/>
        <v>0.79463999999999591</v>
      </c>
      <c r="T60" s="22">
        <f t="shared" si="20"/>
        <v>0.12031018535848508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L61-Grade15!L61</f>
        <v>0</v>
      </c>
      <c r="O61" s="5">
        <f>Grade15!M61-M61</f>
        <v>0.87999999999999545</v>
      </c>
      <c r="Q61" s="22"/>
      <c r="R61" s="22"/>
      <c r="S61" s="22">
        <f t="shared" si="19"/>
        <v>0.79463999999999591</v>
      </c>
      <c r="T61" s="22">
        <f t="shared" si="20"/>
        <v>0.11567028669696776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L62-Grade15!L62</f>
        <v>0</v>
      </c>
      <c r="O62" s="5">
        <f>Grade15!M62-M62</f>
        <v>0.87999999999999545</v>
      </c>
      <c r="Q62" s="22"/>
      <c r="R62" s="22"/>
      <c r="S62" s="22">
        <f t="shared" si="19"/>
        <v>0.79463999999999591</v>
      </c>
      <c r="T62" s="22">
        <f t="shared" si="20"/>
        <v>0.11120933098633193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L63-Grade15!L63</f>
        <v>0</v>
      </c>
      <c r="O63" s="5">
        <f>Grade15!M63-M63</f>
        <v>0.87999999999999545</v>
      </c>
      <c r="Q63" s="22"/>
      <c r="R63" s="22"/>
      <c r="S63" s="22">
        <f t="shared" si="19"/>
        <v>0.79463999999999591</v>
      </c>
      <c r="T63" s="22">
        <f t="shared" si="20"/>
        <v>0.10692041708885759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L64-Grade15!L64</f>
        <v>0</v>
      </c>
      <c r="O64" s="5">
        <f>Grade15!M64-M64</f>
        <v>0.87999999999999545</v>
      </c>
      <c r="Q64" s="22"/>
      <c r="R64" s="22"/>
      <c r="S64" s="22">
        <f t="shared" si="19"/>
        <v>0.79463999999999591</v>
      </c>
      <c r="T64" s="22">
        <f t="shared" si="20"/>
        <v>0.10279691001702283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L65-Grade15!L65</f>
        <v>0</v>
      </c>
      <c r="O65" s="5">
        <f>Grade15!M65-M65</f>
        <v>0.87999999999999545</v>
      </c>
      <c r="Q65" s="22"/>
      <c r="R65" s="22"/>
      <c r="S65" s="22">
        <f t="shared" si="19"/>
        <v>0.79463999999999591</v>
      </c>
      <c r="T65" s="22">
        <f t="shared" si="20"/>
        <v>9.8832430669119772E-2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L66-Grade15!L66</f>
        <v>0</v>
      </c>
      <c r="O66" s="5">
        <f>Grade15!M66-M66</f>
        <v>0.87999999999999545</v>
      </c>
      <c r="Q66" s="22"/>
      <c r="R66" s="22"/>
      <c r="S66" s="22">
        <f t="shared" si="19"/>
        <v>0.79463999999999591</v>
      </c>
      <c r="T66" s="22">
        <f t="shared" si="20"/>
        <v>9.5020845960728226E-2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L67-Grade15!L67</f>
        <v>0</v>
      </c>
      <c r="O67" s="5">
        <f>Grade15!M67-M67</f>
        <v>0.87999999999999545</v>
      </c>
      <c r="Q67" s="22"/>
      <c r="R67" s="22"/>
      <c r="S67" s="22">
        <f t="shared" si="19"/>
        <v>0.79463999999999591</v>
      </c>
      <c r="T67" s="22">
        <f t="shared" si="20"/>
        <v>9.1356259336780057E-2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L68-Grade15!L68</f>
        <v>0</v>
      </c>
      <c r="O68" s="5">
        <f>Grade15!M68-M68</f>
        <v>0.87999999999999545</v>
      </c>
      <c r="Q68" s="22"/>
      <c r="R68" s="22"/>
      <c r="S68" s="22">
        <f t="shared" si="19"/>
        <v>0.79463999999999591</v>
      </c>
      <c r="T68" s="22">
        <f t="shared" si="20"/>
        <v>8.7833001649536696E-2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L69-Grade15!L69</f>
        <v>0</v>
      </c>
      <c r="O69" s="5">
        <f>Grade15!M69-M69</f>
        <v>0.87999999999999545</v>
      </c>
      <c r="Q69" s="22"/>
      <c r="R69" s="22"/>
      <c r="S69" s="22">
        <f t="shared" si="19"/>
        <v>0.79463999999999591</v>
      </c>
      <c r="T69" s="22">
        <f t="shared" si="20"/>
        <v>8.4445622388367655E-2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2.9156777131555955E-9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Meta!A11+6</f>
        <v>23</v>
      </c>
      <c r="C2" s="7">
        <f>Meta!B11</f>
        <v>111236</v>
      </c>
      <c r="D2" s="7">
        <f>Meta!C11</f>
        <v>46901</v>
      </c>
      <c r="E2" s="1">
        <f>Meta!D11</f>
        <v>0.03</v>
      </c>
      <c r="F2" s="1">
        <f>Meta!F11</f>
        <v>0.77700000000000002</v>
      </c>
      <c r="G2" s="1">
        <f>Meta!I11</f>
        <v>1.7595535582220223</v>
      </c>
      <c r="H2" s="1">
        <f>Meta!E11</f>
        <v>0.70699999999999996</v>
      </c>
      <c r="I2" s="13"/>
      <c r="J2" s="1">
        <f>Meta!X10</f>
        <v>0.77700000000000002</v>
      </c>
      <c r="K2" s="1">
        <f>Meta!D10</f>
        <v>0.03</v>
      </c>
      <c r="L2" s="29"/>
      <c r="N2" s="22">
        <f>Meta!T11</f>
        <v>151715</v>
      </c>
      <c r="O2" s="22">
        <f>Meta!U11</f>
        <v>62555</v>
      </c>
      <c r="P2" s="1">
        <f>Meta!V11</f>
        <v>2.7E-2</v>
      </c>
      <c r="Q2" s="1">
        <f>Meta!X11</f>
        <v>0.77700000000000002</v>
      </c>
      <c r="R2" s="22">
        <f>Meta!W11</f>
        <v>994</v>
      </c>
      <c r="T2" s="12">
        <f>IRR(S5:S69)+1</f>
        <v>1.0404562634046366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5832.9783517836913</v>
      </c>
      <c r="D13" s="5">
        <f t="shared" ref="D13:D36" si="0">IF(A13&lt;startage,1,0)*(C13*(1-initialunempprob))+IF(A13=startage,1,0)*(C13*(1-unempprob))+IF(A13&gt;startage,1,0)*(C13*(1-unempprob)+unempprob*300*52)</f>
        <v>5657.9890012301803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432.83615859410878</v>
      </c>
      <c r="G13" s="5">
        <f t="shared" ref="G13:G56" si="3">D13-F13</f>
        <v>5225.1528426360719</v>
      </c>
      <c r="H13" s="22">
        <f>0.1*Grade16!H13</f>
        <v>2473.2814051280443</v>
      </c>
      <c r="I13" s="5">
        <f t="shared" ref="I13:I36" si="4">G13+IF(A13&lt;startage,1,0)*(H13*(1-initialunempprob))+IF(A13&gt;=startage,1,0)*(H13*(1-unempprob))</f>
        <v>7624.2358056102748</v>
      </c>
      <c r="J13" s="26">
        <f t="shared" ref="J13:J56" si="5">(F13-(IF(A13&gt;startage,1,0)*(unempprob*300*52)))/(IF(A13&lt;startage,1,0)*((C13+H13)*(1-initialunempprob))+IF(A13&gt;=startage,1,0)*((C13+H13)*(1-unempprob)))</f>
        <v>5.3721272506574949E-2</v>
      </c>
      <c r="L13" s="22">
        <f>0.1*Grade16!L13</f>
        <v>10939.191854832732</v>
      </c>
      <c r="M13" s="5">
        <f>scrimecost*Meta!O10</f>
        <v>2791.152</v>
      </c>
      <c r="N13" s="5">
        <f>L13-Grade16!L13</f>
        <v>-98452.72669349458</v>
      </c>
      <c r="O13" s="5"/>
      <c r="P13" s="22"/>
      <c r="Q13" s="22">
        <f>0.05*feel*Grade16!G13</f>
        <v>555.07993690877117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-107286.80663040336</v>
      </c>
      <c r="T13" s="22">
        <f t="shared" ref="T13:T44" si="7">S13/sreturn^(A13-startage+1)</f>
        <v>-107286.80663040336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63218.308689847865</v>
      </c>
      <c r="D14" s="5">
        <f t="shared" si="0"/>
        <v>61321.759429152429</v>
      </c>
      <c r="E14" s="5">
        <f t="shared" si="1"/>
        <v>51821.759429152429</v>
      </c>
      <c r="F14" s="5">
        <f t="shared" si="2"/>
        <v>18953.730396533512</v>
      </c>
      <c r="G14" s="5">
        <f t="shared" si="3"/>
        <v>42368.029032618913</v>
      </c>
      <c r="H14" s="22">
        <f t="shared" ref="H14:H36" si="10">benefits*B14/expnorm</f>
        <v>26655.056778943461</v>
      </c>
      <c r="I14" s="5">
        <f t="shared" si="4"/>
        <v>68223.434108194066</v>
      </c>
      <c r="J14" s="26">
        <f t="shared" si="5"/>
        <v>0.21741622940151556</v>
      </c>
      <c r="L14" s="22">
        <f t="shared" ref="L14:L36" si="11">(sincome+sbenefits)*(1-sunemp)*B14/expnorm</f>
        <v>118487.27708559649</v>
      </c>
      <c r="M14" s="5">
        <f>scrimecost*Meta!O11</f>
        <v>2608.2560000000003</v>
      </c>
      <c r="N14" s="5">
        <f>L14-Grade16!L14</f>
        <v>6360.5605735610006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3494.1039849194267</v>
      </c>
      <c r="T14" s="22">
        <f t="shared" si="7"/>
        <v>3358.2420595805083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64798.766407094059</v>
      </c>
      <c r="D15" s="5">
        <f t="shared" si="0"/>
        <v>63322.803414881237</v>
      </c>
      <c r="E15" s="5">
        <f t="shared" si="1"/>
        <v>53822.803414881237</v>
      </c>
      <c r="F15" s="5">
        <f t="shared" si="2"/>
        <v>19807.175656446845</v>
      </c>
      <c r="G15" s="5">
        <f t="shared" si="3"/>
        <v>43515.627758434392</v>
      </c>
      <c r="H15" s="22">
        <f t="shared" si="10"/>
        <v>27321.433198417042</v>
      </c>
      <c r="I15" s="5">
        <f t="shared" si="4"/>
        <v>70017.417960898922</v>
      </c>
      <c r="J15" s="26">
        <f t="shared" si="5"/>
        <v>0.21642695713383545</v>
      </c>
      <c r="L15" s="22">
        <f t="shared" si="11"/>
        <v>121449.45901273639</v>
      </c>
      <c r="M15" s="5">
        <f>scrimecost*Meta!O12</f>
        <v>2491.9580000000001</v>
      </c>
      <c r="N15" s="5">
        <f>L15-Grade16!L15</f>
        <v>6519.5745879000169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3581.4565845424072</v>
      </c>
      <c r="T15" s="22">
        <f t="shared" si="7"/>
        <v>3308.3544519269572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66418.735567271404</v>
      </c>
      <c r="D16" s="5">
        <f t="shared" si="0"/>
        <v>64894.173500253259</v>
      </c>
      <c r="E16" s="5">
        <f t="shared" si="1"/>
        <v>55394.173500253259</v>
      </c>
      <c r="F16" s="5">
        <f t="shared" si="2"/>
        <v>20477.364997858014</v>
      </c>
      <c r="G16" s="5">
        <f t="shared" si="3"/>
        <v>44416.808502395244</v>
      </c>
      <c r="H16" s="22">
        <f t="shared" si="10"/>
        <v>28004.469028377469</v>
      </c>
      <c r="I16" s="5">
        <f t="shared" si="4"/>
        <v>71581.143459921383</v>
      </c>
      <c r="J16" s="26">
        <f t="shared" si="5"/>
        <v>0.21846548659659157</v>
      </c>
      <c r="L16" s="22">
        <f t="shared" si="11"/>
        <v>124485.6954880548</v>
      </c>
      <c r="M16" s="5">
        <f>scrimecost*Meta!O13</f>
        <v>2092.37</v>
      </c>
      <c r="N16" s="5">
        <f>L16-Grade16!L16</f>
        <v>6682.563952597513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3670.9929991559648</v>
      </c>
      <c r="T16" s="22">
        <f t="shared" si="7"/>
        <v>3259.2079383795622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68079.203956453188</v>
      </c>
      <c r="D17" s="5">
        <f t="shared" si="0"/>
        <v>66504.827837759585</v>
      </c>
      <c r="E17" s="5">
        <f t="shared" si="1"/>
        <v>57004.827837759585</v>
      </c>
      <c r="F17" s="5">
        <f t="shared" si="2"/>
        <v>21164.309072804463</v>
      </c>
      <c r="G17" s="5">
        <f t="shared" si="3"/>
        <v>45340.518764955123</v>
      </c>
      <c r="H17" s="22">
        <f t="shared" si="10"/>
        <v>28704.580754086903</v>
      </c>
      <c r="I17" s="5">
        <f t="shared" si="4"/>
        <v>73183.962096419418</v>
      </c>
      <c r="J17" s="26">
        <f t="shared" si="5"/>
        <v>0.22045429582854881</v>
      </c>
      <c r="L17" s="22">
        <f t="shared" si="11"/>
        <v>127597.83787525617</v>
      </c>
      <c r="M17" s="5">
        <f>scrimecost*Meta!O14</f>
        <v>2092.37</v>
      </c>
      <c r="N17" s="5">
        <f>L17-Grade16!L17</f>
        <v>6849.6280514124664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3762.7678241348726</v>
      </c>
      <c r="T17" s="22">
        <f t="shared" si="7"/>
        <v>3210.79150978195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69781.184055364502</v>
      </c>
      <c r="D18" s="5">
        <f t="shared" si="0"/>
        <v>68155.748533703561</v>
      </c>
      <c r="E18" s="5">
        <f t="shared" si="1"/>
        <v>58655.748533703561</v>
      </c>
      <c r="F18" s="5">
        <f t="shared" si="2"/>
        <v>21868.426749624567</v>
      </c>
      <c r="G18" s="5">
        <f t="shared" si="3"/>
        <v>46287.321784078995</v>
      </c>
      <c r="H18" s="22">
        <f t="shared" si="10"/>
        <v>29422.195272939076</v>
      </c>
      <c r="I18" s="5">
        <f t="shared" si="4"/>
        <v>74826.8511988299</v>
      </c>
      <c r="J18" s="26">
        <f t="shared" si="5"/>
        <v>0.2223945975182631</v>
      </c>
      <c r="L18" s="22">
        <f t="shared" si="11"/>
        <v>130787.78382213756</v>
      </c>
      <c r="M18" s="5">
        <f>scrimecost*Meta!O15</f>
        <v>2092.37</v>
      </c>
      <c r="N18" s="5">
        <f>L18-Grade16!L18</f>
        <v>7020.8687526977737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3856.8370197382424</v>
      </c>
      <c r="T18" s="22">
        <f t="shared" si="7"/>
        <v>3163.0943205217586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71525.713656748616</v>
      </c>
      <c r="D19" s="5">
        <f t="shared" si="0"/>
        <v>69847.942247046158</v>
      </c>
      <c r="E19" s="5">
        <f t="shared" si="1"/>
        <v>60347.942247046158</v>
      </c>
      <c r="F19" s="5">
        <f t="shared" si="2"/>
        <v>22590.147368365186</v>
      </c>
      <c r="G19" s="5">
        <f t="shared" si="3"/>
        <v>47257.794878680972</v>
      </c>
      <c r="H19" s="22">
        <f t="shared" si="10"/>
        <v>30157.750154762551</v>
      </c>
      <c r="I19" s="5">
        <f t="shared" si="4"/>
        <v>76510.812528800641</v>
      </c>
      <c r="J19" s="26">
        <f t="shared" si="5"/>
        <v>0.22428757477652106</v>
      </c>
      <c r="L19" s="22">
        <f t="shared" si="11"/>
        <v>134057.47841769099</v>
      </c>
      <c r="M19" s="5">
        <f>scrimecost*Meta!O16</f>
        <v>2092.37</v>
      </c>
      <c r="N19" s="5">
        <f>L19-Grade16!L19</f>
        <v>7196.3904715152312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3953.2579452317054</v>
      </c>
      <c r="T19" s="22">
        <f t="shared" si="7"/>
        <v>3116.1056861012121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73313.856498167326</v>
      </c>
      <c r="D20" s="5">
        <f t="shared" si="0"/>
        <v>71582.4408032223</v>
      </c>
      <c r="E20" s="5">
        <f t="shared" si="1"/>
        <v>62082.4408032223</v>
      </c>
      <c r="F20" s="5">
        <f t="shared" si="2"/>
        <v>23329.91100257431</v>
      </c>
      <c r="G20" s="5">
        <f t="shared" si="3"/>
        <v>48252.529800647986</v>
      </c>
      <c r="H20" s="22">
        <f t="shared" si="10"/>
        <v>30911.693908631609</v>
      </c>
      <c r="I20" s="5">
        <f t="shared" si="4"/>
        <v>78236.872892020649</v>
      </c>
      <c r="J20" s="26">
        <f t="shared" si="5"/>
        <v>0.22613438185774828</v>
      </c>
      <c r="L20" s="22">
        <f t="shared" si="11"/>
        <v>137408.91537813324</v>
      </c>
      <c r="M20" s="5">
        <f>scrimecost*Meta!O17</f>
        <v>2092.37</v>
      </c>
      <c r="N20" s="5">
        <f>L20-Grade16!L20</f>
        <v>7376.3002333030745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4052.0893938624777</v>
      </c>
      <c r="T20" s="22">
        <f t="shared" si="7"/>
        <v>3069.8150807436359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75146.70291062152</v>
      </c>
      <c r="D21" s="5">
        <f t="shared" si="0"/>
        <v>73360.301823302871</v>
      </c>
      <c r="E21" s="5">
        <f t="shared" si="1"/>
        <v>63860.301823302871</v>
      </c>
      <c r="F21" s="5">
        <f t="shared" si="2"/>
        <v>24088.168727638673</v>
      </c>
      <c r="G21" s="5">
        <f t="shared" si="3"/>
        <v>49272.133095664198</v>
      </c>
      <c r="H21" s="22">
        <f t="shared" si="10"/>
        <v>31684.486256347402</v>
      </c>
      <c r="I21" s="5">
        <f t="shared" si="4"/>
        <v>80006.084764321175</v>
      </c>
      <c r="J21" s="26">
        <f t="shared" si="5"/>
        <v>0.22793614486382366</v>
      </c>
      <c r="L21" s="22">
        <f t="shared" si="11"/>
        <v>140844.13826258658</v>
      </c>
      <c r="M21" s="5">
        <f>scrimecost*Meta!O18</f>
        <v>1686.818</v>
      </c>
      <c r="N21" s="5">
        <f>L21-Grade16!L21</f>
        <v>7560.707739135687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4153.3916287090597</v>
      </c>
      <c r="T21" s="22">
        <f t="shared" si="7"/>
        <v>3024.2121350357379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77025.370483387043</v>
      </c>
      <c r="D22" s="5">
        <f t="shared" si="0"/>
        <v>75182.609368885431</v>
      </c>
      <c r="E22" s="5">
        <f t="shared" si="1"/>
        <v>65682.609368885431</v>
      </c>
      <c r="F22" s="5">
        <f t="shared" si="2"/>
        <v>24865.382895829636</v>
      </c>
      <c r="G22" s="5">
        <f t="shared" si="3"/>
        <v>50317.226473055794</v>
      </c>
      <c r="H22" s="22">
        <f t="shared" si="10"/>
        <v>32476.598412756084</v>
      </c>
      <c r="I22" s="5">
        <f t="shared" si="4"/>
        <v>81819.526933429195</v>
      </c>
      <c r="J22" s="26">
        <f t="shared" si="5"/>
        <v>0.22969396243072646</v>
      </c>
      <c r="L22" s="22">
        <f t="shared" si="11"/>
        <v>144365.24171915124</v>
      </c>
      <c r="M22" s="5">
        <f>scrimecost*Meta!O19</f>
        <v>1686.818</v>
      </c>
      <c r="N22" s="5">
        <f>L22-Grade16!L22</f>
        <v>7749.7254326140683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4257.2264194267791</v>
      </c>
      <c r="T22" s="22">
        <f t="shared" si="7"/>
        <v>2979.2866336046054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78951.004745471713</v>
      </c>
      <c r="D23" s="5">
        <f t="shared" si="0"/>
        <v>77050.474603107563</v>
      </c>
      <c r="E23" s="5">
        <f t="shared" si="1"/>
        <v>67550.474603107563</v>
      </c>
      <c r="F23" s="5">
        <f t="shared" si="2"/>
        <v>25662.027418225378</v>
      </c>
      <c r="G23" s="5">
        <f t="shared" si="3"/>
        <v>51388.447184882185</v>
      </c>
      <c r="H23" s="22">
        <f t="shared" si="10"/>
        <v>33288.51337307498</v>
      </c>
      <c r="I23" s="5">
        <f t="shared" si="4"/>
        <v>83678.305156764924</v>
      </c>
      <c r="J23" s="26">
        <f t="shared" si="5"/>
        <v>0.2314089063984365</v>
      </c>
      <c r="L23" s="22">
        <f t="shared" si="11"/>
        <v>147974.37276212999</v>
      </c>
      <c r="M23" s="5">
        <f>scrimecost*Meta!O20</f>
        <v>1686.818</v>
      </c>
      <c r="N23" s="5">
        <f>L23-Grade16!L23</f>
        <v>7943.4685684294091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4363.6570799124429</v>
      </c>
      <c r="T23" s="22">
        <f t="shared" si="7"/>
        <v>2935.028512829565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80924.779864108496</v>
      </c>
      <c r="D24" s="5">
        <f t="shared" si="0"/>
        <v>78965.036468185237</v>
      </c>
      <c r="E24" s="5">
        <f t="shared" si="1"/>
        <v>69465.036468185237</v>
      </c>
      <c r="F24" s="5">
        <f t="shared" si="2"/>
        <v>26478.588053681004</v>
      </c>
      <c r="G24" s="5">
        <f t="shared" si="3"/>
        <v>52486.448414504237</v>
      </c>
      <c r="H24" s="22">
        <f t="shared" si="10"/>
        <v>34120.726207401858</v>
      </c>
      <c r="I24" s="5">
        <f t="shared" si="4"/>
        <v>85583.552835684037</v>
      </c>
      <c r="J24" s="26">
        <f t="shared" si="5"/>
        <v>0.23308202246449503</v>
      </c>
      <c r="L24" s="22">
        <f t="shared" si="11"/>
        <v>151673.73208118323</v>
      </c>
      <c r="M24" s="5">
        <f>scrimecost*Meta!O21</f>
        <v>1686.818</v>
      </c>
      <c r="N24" s="5">
        <f>L24-Grade16!L24</f>
        <v>8142.0552826401254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4472.7485069102431</v>
      </c>
      <c r="T24" s="22">
        <f t="shared" si="7"/>
        <v>2891.4278585877655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82947.899360711206</v>
      </c>
      <c r="D25" s="5">
        <f t="shared" si="0"/>
        <v>80927.462379889868</v>
      </c>
      <c r="E25" s="5">
        <f t="shared" si="1"/>
        <v>71427.462379889868</v>
      </c>
      <c r="F25" s="5">
        <f t="shared" si="2"/>
        <v>27315.562705023029</v>
      </c>
      <c r="G25" s="5">
        <f t="shared" si="3"/>
        <v>53611.899674866843</v>
      </c>
      <c r="H25" s="22">
        <f t="shared" si="10"/>
        <v>34973.744362586898</v>
      </c>
      <c r="I25" s="5">
        <f t="shared" si="4"/>
        <v>87536.431706576142</v>
      </c>
      <c r="J25" s="26">
        <f t="shared" si="5"/>
        <v>0.23471433082162535</v>
      </c>
      <c r="L25" s="22">
        <f t="shared" si="11"/>
        <v>155465.57538321285</v>
      </c>
      <c r="M25" s="5">
        <f>scrimecost*Meta!O22</f>
        <v>1686.818</v>
      </c>
      <c r="N25" s="5">
        <f>L25-Grade16!L25</f>
        <v>8345.6066647061962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4584.5672195830375</v>
      </c>
      <c r="T25" s="22">
        <f t="shared" si="7"/>
        <v>2848.4749040334123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85021.596844728978</v>
      </c>
      <c r="D26" s="5">
        <f t="shared" si="0"/>
        <v>82938.948939387104</v>
      </c>
      <c r="E26" s="5">
        <f t="shared" si="1"/>
        <v>73438.948939387104</v>
      </c>
      <c r="F26" s="5">
        <f t="shared" si="2"/>
        <v>28173.461722648601</v>
      </c>
      <c r="G26" s="5">
        <f t="shared" si="3"/>
        <v>54765.487216738504</v>
      </c>
      <c r="H26" s="22">
        <f t="shared" si="10"/>
        <v>35848.08797165157</v>
      </c>
      <c r="I26" s="5">
        <f t="shared" si="4"/>
        <v>89538.132549240516</v>
      </c>
      <c r="J26" s="26">
        <f t="shared" si="5"/>
        <v>0.23630682677980122</v>
      </c>
      <c r="L26" s="22">
        <f t="shared" si="11"/>
        <v>159352.21476779314</v>
      </c>
      <c r="M26" s="5">
        <f>scrimecost*Meta!O23</f>
        <v>1309.098</v>
      </c>
      <c r="N26" s="5">
        <f>L26-Grade16!L26</f>
        <v>8554.246831323806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4699.1814000725881</v>
      </c>
      <c r="T26" s="22">
        <f t="shared" si="7"/>
        <v>2806.1600274097796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87147.136765847201</v>
      </c>
      <c r="D27" s="5">
        <f t="shared" si="0"/>
        <v>85000.722662871776</v>
      </c>
      <c r="E27" s="5">
        <f t="shared" si="1"/>
        <v>75500.722662871776</v>
      </c>
      <c r="F27" s="5">
        <f t="shared" si="2"/>
        <v>29052.808215714813</v>
      </c>
      <c r="G27" s="5">
        <f t="shared" si="3"/>
        <v>55947.91444715696</v>
      </c>
      <c r="H27" s="22">
        <f t="shared" si="10"/>
        <v>36744.290170942855</v>
      </c>
      <c r="I27" s="5">
        <f t="shared" si="4"/>
        <v>91589.875912971533</v>
      </c>
      <c r="J27" s="26">
        <f t="shared" si="5"/>
        <v>0.23786048137314358</v>
      </c>
      <c r="L27" s="22">
        <f t="shared" si="11"/>
        <v>163336.02013698794</v>
      </c>
      <c r="M27" s="5">
        <f>scrimecost*Meta!O24</f>
        <v>1309.098</v>
      </c>
      <c r="N27" s="5">
        <f>L27-Grade16!L27</f>
        <v>8768.1030021068873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4816.6609350743956</v>
      </c>
      <c r="T27" s="22">
        <f t="shared" si="7"/>
        <v>2764.4737498941008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89325.815184993378</v>
      </c>
      <c r="D28" s="5">
        <f t="shared" si="0"/>
        <v>87114.040729443572</v>
      </c>
      <c r="E28" s="5">
        <f t="shared" si="1"/>
        <v>77614.040729443572</v>
      </c>
      <c r="F28" s="5">
        <f t="shared" si="2"/>
        <v>29954.138371107685</v>
      </c>
      <c r="G28" s="5">
        <f t="shared" si="3"/>
        <v>57159.902358335887</v>
      </c>
      <c r="H28" s="22">
        <f t="shared" si="10"/>
        <v>37662.897425216426</v>
      </c>
      <c r="I28" s="5">
        <f t="shared" si="4"/>
        <v>93692.912860795826</v>
      </c>
      <c r="J28" s="26">
        <f t="shared" si="5"/>
        <v>0.23937624195201418</v>
      </c>
      <c r="L28" s="22">
        <f t="shared" si="11"/>
        <v>167419.42064041263</v>
      </c>
      <c r="M28" s="5">
        <f>scrimecost*Meta!O25</f>
        <v>1309.098</v>
      </c>
      <c r="N28" s="5">
        <f>L28-Grade16!L28</f>
        <v>8987.3055771595682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4937.0774584512601</v>
      </c>
      <c r="T28" s="22">
        <f t="shared" si="7"/>
        <v>2723.4067334740676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91558.960564618232</v>
      </c>
      <c r="D29" s="5">
        <f t="shared" si="0"/>
        <v>89280.191747679681</v>
      </c>
      <c r="E29" s="5">
        <f t="shared" si="1"/>
        <v>79780.191747679681</v>
      </c>
      <c r="F29" s="5">
        <f t="shared" si="2"/>
        <v>30878.001780385384</v>
      </c>
      <c r="G29" s="5">
        <f t="shared" si="3"/>
        <v>58402.189967294296</v>
      </c>
      <c r="H29" s="22">
        <f t="shared" si="10"/>
        <v>38604.469860846839</v>
      </c>
      <c r="I29" s="5">
        <f t="shared" si="4"/>
        <v>95848.525732315728</v>
      </c>
      <c r="J29" s="26">
        <f t="shared" si="5"/>
        <v>0.24085503276066841</v>
      </c>
      <c r="L29" s="22">
        <f t="shared" si="11"/>
        <v>171604.90615642298</v>
      </c>
      <c r="M29" s="5">
        <f>scrimecost*Meta!O26</f>
        <v>1309.098</v>
      </c>
      <c r="N29" s="5">
        <f>L29-Grade16!L29</f>
        <v>9211.9882165885647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5060.5043949125456</v>
      </c>
      <c r="T29" s="22">
        <f t="shared" si="7"/>
        <v>2682.949778856108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93847.934578733664</v>
      </c>
      <c r="D30" s="5">
        <f t="shared" si="0"/>
        <v>91500.496541371656</v>
      </c>
      <c r="E30" s="5">
        <f t="shared" si="1"/>
        <v>82000.496541371656</v>
      </c>
      <c r="F30" s="5">
        <f t="shared" si="2"/>
        <v>31824.961774895015</v>
      </c>
      <c r="G30" s="5">
        <f t="shared" si="3"/>
        <v>59675.534766476645</v>
      </c>
      <c r="H30" s="22">
        <f t="shared" si="10"/>
        <v>39569.581607368011</v>
      </c>
      <c r="I30" s="5">
        <f t="shared" si="4"/>
        <v>98058.028925623614</v>
      </c>
      <c r="J30" s="26">
        <f t="shared" si="5"/>
        <v>0.24229775550081892</v>
      </c>
      <c r="L30" s="22">
        <f t="shared" si="11"/>
        <v>175895.02881033352</v>
      </c>
      <c r="M30" s="5">
        <f>scrimecost*Meta!O27</f>
        <v>1309.098</v>
      </c>
      <c r="N30" s="5">
        <f>L30-Grade16!L30</f>
        <v>9442.2879220033064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5187.0170047853744</v>
      </c>
      <c r="T30" s="22">
        <f t="shared" si="7"/>
        <v>2643.0938234046903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96194.132943201999</v>
      </c>
      <c r="D31" s="5">
        <f t="shared" si="0"/>
        <v>93776.308954905937</v>
      </c>
      <c r="E31" s="5">
        <f t="shared" si="1"/>
        <v>84276.308954905937</v>
      </c>
      <c r="F31" s="5">
        <f t="shared" si="2"/>
        <v>32815.885037914559</v>
      </c>
      <c r="G31" s="5">
        <f t="shared" si="3"/>
        <v>60960.423916991378</v>
      </c>
      <c r="H31" s="22">
        <f t="shared" si="10"/>
        <v>40558.821147552204</v>
      </c>
      <c r="I31" s="5">
        <f t="shared" si="4"/>
        <v>100302.48043011702</v>
      </c>
      <c r="J31" s="26">
        <f t="shared" si="5"/>
        <v>0.24385824286108221</v>
      </c>
      <c r="L31" s="22">
        <f t="shared" si="11"/>
        <v>180292.40453059183</v>
      </c>
      <c r="M31" s="5">
        <f>scrimecost*Meta!O28</f>
        <v>1145.088</v>
      </c>
      <c r="N31" s="5">
        <f>L31-Grade16!L31</f>
        <v>9678.3451200533018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5316.6924299049606</v>
      </c>
      <c r="T31" s="22">
        <f t="shared" si="7"/>
        <v>2603.8299391121818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98598.986266782056</v>
      </c>
      <c r="D32" s="5">
        <f t="shared" si="0"/>
        <v>96109.016678778586</v>
      </c>
      <c r="E32" s="5">
        <f t="shared" si="1"/>
        <v>86609.016678778586</v>
      </c>
      <c r="F32" s="5">
        <f t="shared" si="2"/>
        <v>33880.766113862424</v>
      </c>
      <c r="G32" s="5">
        <f t="shared" si="3"/>
        <v>62228.250564916161</v>
      </c>
      <c r="H32" s="22">
        <f t="shared" si="10"/>
        <v>41572.79167624101</v>
      </c>
      <c r="I32" s="5">
        <f t="shared" si="4"/>
        <v>102553.85849086994</v>
      </c>
      <c r="J32" s="26">
        <f t="shared" si="5"/>
        <v>0.24574241076438016</v>
      </c>
      <c r="L32" s="22">
        <f t="shared" si="11"/>
        <v>184799.71464385666</v>
      </c>
      <c r="M32" s="5">
        <f>scrimecost*Meta!O29</f>
        <v>1145.088</v>
      </c>
      <c r="N32" s="5">
        <f>L32-Grade16!L32</f>
        <v>9920.3037480546918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5449.609740652616</v>
      </c>
      <c r="T32" s="22">
        <f t="shared" si="7"/>
        <v>2565.1493305990584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101063.96092345161</v>
      </c>
      <c r="D33" s="5">
        <f t="shared" si="0"/>
        <v>98500.042095748053</v>
      </c>
      <c r="E33" s="5">
        <f t="shared" si="1"/>
        <v>89000.042095748053</v>
      </c>
      <c r="F33" s="5">
        <f t="shared" si="2"/>
        <v>34972.269216708984</v>
      </c>
      <c r="G33" s="5">
        <f t="shared" si="3"/>
        <v>63527.772879039068</v>
      </c>
      <c r="H33" s="22">
        <f t="shared" si="10"/>
        <v>42612.111468147035</v>
      </c>
      <c r="I33" s="5">
        <f t="shared" si="4"/>
        <v>104861.52100314169</v>
      </c>
      <c r="J33" s="26">
        <f t="shared" si="5"/>
        <v>0.24758062335296355</v>
      </c>
      <c r="L33" s="22">
        <f t="shared" si="11"/>
        <v>189419.70750995306</v>
      </c>
      <c r="M33" s="5">
        <f>scrimecost*Meta!O30</f>
        <v>1145.088</v>
      </c>
      <c r="N33" s="5">
        <f>L33-Grade16!L33</f>
        <v>10168.311341756053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5585.8499841689281</v>
      </c>
      <c r="T33" s="22">
        <f t="shared" si="7"/>
        <v>2527.0433331434515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103590.55994653789</v>
      </c>
      <c r="D34" s="5">
        <f t="shared" si="0"/>
        <v>100950.84314814175</v>
      </c>
      <c r="E34" s="5">
        <f t="shared" si="1"/>
        <v>91450.84314814175</v>
      </c>
      <c r="F34" s="5">
        <f t="shared" si="2"/>
        <v>36091.05989712671</v>
      </c>
      <c r="G34" s="5">
        <f t="shared" si="3"/>
        <v>64859.78325101504</v>
      </c>
      <c r="H34" s="22">
        <f t="shared" si="10"/>
        <v>43677.414254850708</v>
      </c>
      <c r="I34" s="5">
        <f t="shared" si="4"/>
        <v>107226.87507822023</v>
      </c>
      <c r="J34" s="26">
        <f t="shared" si="5"/>
        <v>0.24937400148816691</v>
      </c>
      <c r="L34" s="22">
        <f t="shared" si="11"/>
        <v>194155.20019770187</v>
      </c>
      <c r="M34" s="5">
        <f>scrimecost*Meta!O31</f>
        <v>1145.088</v>
      </c>
      <c r="N34" s="5">
        <f>L34-Grade16!L34</f>
        <v>10422.519125299965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5725.4962337731577</v>
      </c>
      <c r="T34" s="22">
        <f t="shared" si="7"/>
        <v>2489.5034107403867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106180.32394520132</v>
      </c>
      <c r="D35" s="5">
        <f t="shared" si="0"/>
        <v>103462.91422684529</v>
      </c>
      <c r="E35" s="5">
        <f t="shared" si="1"/>
        <v>93962.914226845285</v>
      </c>
      <c r="F35" s="5">
        <f t="shared" si="2"/>
        <v>37237.820344554872</v>
      </c>
      <c r="G35" s="5">
        <f t="shared" si="3"/>
        <v>66225.093882290414</v>
      </c>
      <c r="H35" s="22">
        <f t="shared" si="10"/>
        <v>44769.349611221965</v>
      </c>
      <c r="I35" s="5">
        <f t="shared" si="4"/>
        <v>109651.36300517572</v>
      </c>
      <c r="J35" s="26">
        <f t="shared" si="5"/>
        <v>0.25112363869324328</v>
      </c>
      <c r="L35" s="22">
        <f t="shared" si="11"/>
        <v>199009.0802026444</v>
      </c>
      <c r="M35" s="5">
        <f>scrimecost*Meta!O32</f>
        <v>1145.088</v>
      </c>
      <c r="N35" s="5">
        <f>L35-Grade16!L35</f>
        <v>10683.082103432476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5868.6336396174929</v>
      </c>
      <c r="T35" s="22">
        <f t="shared" si="7"/>
        <v>2452.5211541895624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108834.83204383135</v>
      </c>
      <c r="D36" s="5">
        <f t="shared" si="0"/>
        <v>106037.78708251641</v>
      </c>
      <c r="E36" s="5">
        <f t="shared" si="1"/>
        <v>96537.787082516414</v>
      </c>
      <c r="F36" s="5">
        <f t="shared" si="2"/>
        <v>38413.249803168743</v>
      </c>
      <c r="G36" s="5">
        <f t="shared" si="3"/>
        <v>67624.537279347671</v>
      </c>
      <c r="H36" s="22">
        <f t="shared" si="10"/>
        <v>45888.583351502522</v>
      </c>
      <c r="I36" s="5">
        <f t="shared" si="4"/>
        <v>112136.46313030511</v>
      </c>
      <c r="J36" s="26">
        <f t="shared" si="5"/>
        <v>0.25283060182014711</v>
      </c>
      <c r="L36" s="22">
        <f t="shared" si="11"/>
        <v>203984.30720771052</v>
      </c>
      <c r="M36" s="5">
        <f>scrimecost*Meta!O33</f>
        <v>925.4140000000001</v>
      </c>
      <c r="N36" s="5">
        <f>L36-Grade16!L36</f>
        <v>10950.159156018286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6015.3494806079289</v>
      </c>
      <c r="T36" s="22">
        <f t="shared" si="7"/>
        <v>2416.088279211659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111555.70284492715</v>
      </c>
      <c r="D37" s="5">
        <f t="shared" ref="D37:D56" si="15">IF(A37&lt;startage,1,0)*(C37*(1-initialunempprob))+IF(A37=startage,1,0)*(C37*(1-unempprob))+IF(A37&gt;startage,1,0)*(C37*(1-unempprob)+unempprob*300*52)</f>
        <v>108677.03175957933</v>
      </c>
      <c r="E37" s="5">
        <f t="shared" si="1"/>
        <v>99177.031759579331</v>
      </c>
      <c r="F37" s="5">
        <f t="shared" si="2"/>
        <v>39501.68902915404</v>
      </c>
      <c r="G37" s="5">
        <f t="shared" si="3"/>
        <v>69175.342730425298</v>
      </c>
      <c r="H37" s="22">
        <f t="shared" ref="H37:H56" si="16">benefits*B37/expnorm</f>
        <v>47035.797935290087</v>
      </c>
      <c r="I37" s="5">
        <f t="shared" ref="I37:I56" si="17">G37+IF(A37&lt;startage,1,0)*(H37*(1-initialunempprob))+IF(A37&gt;=startage,1,0)*(H37*(1-unempprob))</f>
        <v>114800.06672765668</v>
      </c>
      <c r="J37" s="26">
        <f t="shared" si="5"/>
        <v>0.25373942693605395</v>
      </c>
      <c r="L37" s="22">
        <f t="shared" ref="L37:L56" si="18">(sincome+sbenefits)*(1-sunemp)*B37/expnorm</f>
        <v>209083.91488790329</v>
      </c>
      <c r="M37" s="5">
        <f>scrimecost*Meta!O34</f>
        <v>925.4140000000001</v>
      </c>
      <c r="N37" s="5">
        <f>L37-Grade16!L37</f>
        <v>11223.913134918752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6165.7332176231321</v>
      </c>
      <c r="T37" s="22">
        <f t="shared" si="7"/>
        <v>2380.1966245926073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114344.5954160503</v>
      </c>
      <c r="D38" s="5">
        <f t="shared" si="15"/>
        <v>111382.25755356879</v>
      </c>
      <c r="E38" s="5">
        <f t="shared" si="1"/>
        <v>101882.25755356879</v>
      </c>
      <c r="F38" s="5">
        <f t="shared" si="2"/>
        <v>40568.900604882889</v>
      </c>
      <c r="G38" s="5">
        <f t="shared" si="3"/>
        <v>70813.356948685905</v>
      </c>
      <c r="H38" s="22">
        <f t="shared" si="16"/>
        <v>48211.692883672331</v>
      </c>
      <c r="I38" s="5">
        <f t="shared" si="17"/>
        <v>117578.69904584807</v>
      </c>
      <c r="J38" s="26">
        <f t="shared" si="5"/>
        <v>0.25431888902374566</v>
      </c>
      <c r="L38" s="22">
        <f t="shared" si="18"/>
        <v>214311.01276010083</v>
      </c>
      <c r="M38" s="5">
        <f>scrimecost*Meta!O35</f>
        <v>925.4140000000001</v>
      </c>
      <c r="N38" s="5">
        <f>L38-Grade16!L38</f>
        <v>11504.510963291716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6319.8765480637076</v>
      </c>
      <c r="T38" s="22">
        <f t="shared" si="7"/>
        <v>2344.8381503554024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117203.21030145155</v>
      </c>
      <c r="D39" s="5">
        <f t="shared" si="15"/>
        <v>114155.11399240799</v>
      </c>
      <c r="E39" s="5">
        <f t="shared" si="1"/>
        <v>104655.11399240799</v>
      </c>
      <c r="F39" s="5">
        <f t="shared" si="2"/>
        <v>41662.792470004948</v>
      </c>
      <c r="G39" s="5">
        <f t="shared" si="3"/>
        <v>72492.321522403043</v>
      </c>
      <c r="H39" s="22">
        <f t="shared" si="16"/>
        <v>49416.985205764133</v>
      </c>
      <c r="I39" s="5">
        <f t="shared" si="17"/>
        <v>120426.79717199426</v>
      </c>
      <c r="J39" s="26">
        <f t="shared" si="5"/>
        <v>0.25488421788978621</v>
      </c>
      <c r="L39" s="22">
        <f t="shared" si="18"/>
        <v>219668.78807910334</v>
      </c>
      <c r="M39" s="5">
        <f>scrimecost*Meta!O36</f>
        <v>925.4140000000001</v>
      </c>
      <c r="N39" s="5">
        <f>L39-Grade16!L39</f>
        <v>11792.123737374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6477.8734617652954</v>
      </c>
      <c r="T39" s="22">
        <f t="shared" si="7"/>
        <v>2310.004935959113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120133.29055898784</v>
      </c>
      <c r="D40" s="5">
        <f t="shared" si="15"/>
        <v>116997.2918422182</v>
      </c>
      <c r="E40" s="5">
        <f t="shared" si="1"/>
        <v>107497.2918422182</v>
      </c>
      <c r="F40" s="5">
        <f t="shared" si="2"/>
        <v>42784.031631755075</v>
      </c>
      <c r="G40" s="5">
        <f t="shared" si="3"/>
        <v>74213.260210463122</v>
      </c>
      <c r="H40" s="22">
        <f t="shared" si="16"/>
        <v>50652.409835908235</v>
      </c>
      <c r="I40" s="5">
        <f t="shared" si="17"/>
        <v>123346.09775129412</v>
      </c>
      <c r="J40" s="26">
        <f t="shared" si="5"/>
        <v>0.25543575824689913</v>
      </c>
      <c r="L40" s="22">
        <f t="shared" si="18"/>
        <v>225160.50778108087</v>
      </c>
      <c r="M40" s="5">
        <f>scrimecost*Meta!O37</f>
        <v>925.4140000000001</v>
      </c>
      <c r="N40" s="5">
        <f>L40-Grade16!L40</f>
        <v>12086.926830808312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6639.820298309407</v>
      </c>
      <c r="T40" s="22">
        <f t="shared" si="7"/>
        <v>2275.6891785246107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123136.62282296253</v>
      </c>
      <c r="D41" s="5">
        <f t="shared" si="15"/>
        <v>119910.52413827364</v>
      </c>
      <c r="E41" s="5">
        <f t="shared" si="1"/>
        <v>110410.52413827364</v>
      </c>
      <c r="F41" s="5">
        <f t="shared" si="2"/>
        <v>43933.301772548955</v>
      </c>
      <c r="G41" s="5">
        <f t="shared" si="3"/>
        <v>75977.22236572468</v>
      </c>
      <c r="H41" s="22">
        <f t="shared" si="16"/>
        <v>51918.720081805935</v>
      </c>
      <c r="I41" s="5">
        <f t="shared" si="17"/>
        <v>126338.38084507643</v>
      </c>
      <c r="J41" s="26">
        <f t="shared" si="5"/>
        <v>0.25597384640017995</v>
      </c>
      <c r="L41" s="22">
        <f t="shared" si="18"/>
        <v>230789.52047560792</v>
      </c>
      <c r="M41" s="5">
        <f>scrimecost*Meta!O38</f>
        <v>618.26800000000003</v>
      </c>
      <c r="N41" s="5">
        <f>L41-Grade16!L41</f>
        <v>12389.100001578568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6805.8158057671699</v>
      </c>
      <c r="T41" s="22">
        <f t="shared" si="7"/>
        <v>2241.8831910867048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126215.03839353657</v>
      </c>
      <c r="D42" s="5">
        <f t="shared" si="15"/>
        <v>122896.58724173046</v>
      </c>
      <c r="E42" s="5">
        <f t="shared" si="1"/>
        <v>113396.58724173046</v>
      </c>
      <c r="F42" s="5">
        <f t="shared" si="2"/>
        <v>45111.303666862666</v>
      </c>
      <c r="G42" s="5">
        <f t="shared" si="3"/>
        <v>77785.28357486779</v>
      </c>
      <c r="H42" s="22">
        <f t="shared" si="16"/>
        <v>53216.688083851084</v>
      </c>
      <c r="I42" s="5">
        <f t="shared" si="17"/>
        <v>129405.47101620334</v>
      </c>
      <c r="J42" s="26">
        <f t="shared" si="5"/>
        <v>0.25649881045216122</v>
      </c>
      <c r="L42" s="22">
        <f t="shared" si="18"/>
        <v>236559.2584874981</v>
      </c>
      <c r="M42" s="5">
        <f>scrimecost*Meta!O39</f>
        <v>618.26800000000003</v>
      </c>
      <c r="N42" s="5">
        <f>L42-Grade16!L42</f>
        <v>12698.827501617983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6975.9612009113216</v>
      </c>
      <c r="T42" s="22">
        <f t="shared" si="7"/>
        <v>2208.5794008721264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129370.414353375</v>
      </c>
      <c r="D43" s="5">
        <f t="shared" si="15"/>
        <v>125957.30192277375</v>
      </c>
      <c r="E43" s="5">
        <f t="shared" si="1"/>
        <v>116457.30192277375</v>
      </c>
      <c r="F43" s="5">
        <f t="shared" si="2"/>
        <v>46318.755608534244</v>
      </c>
      <c r="G43" s="5">
        <f t="shared" si="3"/>
        <v>79638.546314239502</v>
      </c>
      <c r="H43" s="22">
        <f t="shared" si="16"/>
        <v>54547.105285947364</v>
      </c>
      <c r="I43" s="5">
        <f t="shared" si="17"/>
        <v>132549.23844160844</v>
      </c>
      <c r="J43" s="26">
        <f t="shared" si="5"/>
        <v>0.25701097050287469</v>
      </c>
      <c r="L43" s="22">
        <f t="shared" si="18"/>
        <v>242473.23994968555</v>
      </c>
      <c r="M43" s="5">
        <f>scrimecost*Meta!O40</f>
        <v>618.26800000000003</v>
      </c>
      <c r="N43" s="5">
        <f>L43-Grade16!L43</f>
        <v>13016.298189158493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7150.3602309341377</v>
      </c>
      <c r="T43" s="22">
        <f t="shared" si="7"/>
        <v>2175.770347603303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132604.67471220935</v>
      </c>
      <c r="D44" s="5">
        <f t="shared" si="15"/>
        <v>129094.53447084306</v>
      </c>
      <c r="E44" s="5">
        <f t="shared" si="1"/>
        <v>119594.53447084306</v>
      </c>
      <c r="F44" s="5">
        <f t="shared" si="2"/>
        <v>47556.393848747583</v>
      </c>
      <c r="G44" s="5">
        <f t="shared" si="3"/>
        <v>81538.140622095481</v>
      </c>
      <c r="H44" s="22">
        <f t="shared" si="16"/>
        <v>55910.782918096033</v>
      </c>
      <c r="I44" s="5">
        <f t="shared" si="17"/>
        <v>135771.60005264863</v>
      </c>
      <c r="J44" s="26">
        <f t="shared" si="5"/>
        <v>0.25751063884503417</v>
      </c>
      <c r="L44" s="22">
        <f t="shared" si="18"/>
        <v>248535.07094842763</v>
      </c>
      <c r="M44" s="5">
        <f>scrimecost*Meta!O41</f>
        <v>618.26800000000003</v>
      </c>
      <c r="N44" s="5">
        <f>L44-Grade16!L44</f>
        <v>13341.705643887341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7329.1192367074273</v>
      </c>
      <c r="T44" s="22">
        <f t="shared" si="7"/>
        <v>2143.4486818270498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135919.7915800146</v>
      </c>
      <c r="D45" s="5">
        <f t="shared" si="15"/>
        <v>132310.19783261415</v>
      </c>
      <c r="E45" s="5">
        <f t="shared" si="1"/>
        <v>122810.19783261415</v>
      </c>
      <c r="F45" s="5">
        <f t="shared" si="2"/>
        <v>48824.973044966275</v>
      </c>
      <c r="G45" s="5">
        <f t="shared" si="3"/>
        <v>83485.22478764788</v>
      </c>
      <c r="H45" s="22">
        <f t="shared" si="16"/>
        <v>57308.552491048446</v>
      </c>
      <c r="I45" s="5">
        <f t="shared" si="17"/>
        <v>139074.52070396487</v>
      </c>
      <c r="J45" s="26">
        <f t="shared" si="5"/>
        <v>0.25799812015445794</v>
      </c>
      <c r="L45" s="22">
        <f t="shared" si="18"/>
        <v>254748.4477221384</v>
      </c>
      <c r="M45" s="5">
        <f>scrimecost*Meta!O42</f>
        <v>618.26800000000003</v>
      </c>
      <c r="N45" s="5">
        <f>L45-Grade16!L45</f>
        <v>13675.248284984642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7512.347217625178</v>
      </c>
      <c r="T45" s="22">
        <f t="shared" ref="T45:T69" si="20">S45/sreturn^(A45-startage+1)</f>
        <v>2111.6071632684398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139317.78636951494</v>
      </c>
      <c r="D46" s="5">
        <f t="shared" si="15"/>
        <v>135606.25277842948</v>
      </c>
      <c r="E46" s="5">
        <f t="shared" si="1"/>
        <v>126106.25277842948</v>
      </c>
      <c r="F46" s="5">
        <f t="shared" si="2"/>
        <v>50125.266721090426</v>
      </c>
      <c r="G46" s="5">
        <f t="shared" si="3"/>
        <v>85480.986057339062</v>
      </c>
      <c r="H46" s="22">
        <f t="shared" si="16"/>
        <v>58741.26630332465</v>
      </c>
      <c r="I46" s="5">
        <f t="shared" si="17"/>
        <v>142460.01437156397</v>
      </c>
      <c r="J46" s="26">
        <f t="shared" si="5"/>
        <v>0.2584737116758471</v>
      </c>
      <c r="L46" s="22">
        <f t="shared" si="18"/>
        <v>261117.15891519183</v>
      </c>
      <c r="M46" s="5">
        <f>scrimecost*Meta!O43</f>
        <v>342.92999999999995</v>
      </c>
      <c r="N46" s="5">
        <f>L46-Grade16!L46</f>
        <v>14017.129492109263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7700.155898065811</v>
      </c>
      <c r="T46" s="22">
        <f t="shared" si="20"/>
        <v>2080.2386592086964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142800.73102875281</v>
      </c>
      <c r="D47" s="5">
        <f t="shared" si="15"/>
        <v>138984.70909789021</v>
      </c>
      <c r="E47" s="5">
        <f t="shared" si="1"/>
        <v>129484.70909789021</v>
      </c>
      <c r="F47" s="5">
        <f t="shared" si="2"/>
        <v>51458.067739117687</v>
      </c>
      <c r="G47" s="5">
        <f t="shared" si="3"/>
        <v>87526.641358772526</v>
      </c>
      <c r="H47" s="22">
        <f t="shared" si="16"/>
        <v>60209.797960907767</v>
      </c>
      <c r="I47" s="5">
        <f t="shared" si="17"/>
        <v>145930.14538085306</v>
      </c>
      <c r="J47" s="26">
        <f t="shared" si="5"/>
        <v>0.25893770340403166</v>
      </c>
      <c r="L47" s="22">
        <f t="shared" si="18"/>
        <v>267645.0878880716</v>
      </c>
      <c r="M47" s="5">
        <f>scrimecost*Meta!O44</f>
        <v>342.92999999999995</v>
      </c>
      <c r="N47" s="5">
        <f>L47-Grade16!L47</f>
        <v>14367.557729411958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7892.6597955174348</v>
      </c>
      <c r="T47" s="22">
        <f t="shared" si="20"/>
        <v>2049.3361428876051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146370.74930447162</v>
      </c>
      <c r="D48" s="5">
        <f t="shared" si="15"/>
        <v>142447.62682533747</v>
      </c>
      <c r="E48" s="5">
        <f t="shared" si="1"/>
        <v>132947.62682533747</v>
      </c>
      <c r="F48" s="5">
        <f t="shared" si="2"/>
        <v>52824.188782595629</v>
      </c>
      <c r="G48" s="5">
        <f t="shared" si="3"/>
        <v>89623.438042741851</v>
      </c>
      <c r="H48" s="22">
        <f t="shared" si="16"/>
        <v>61715.042909930453</v>
      </c>
      <c r="I48" s="5">
        <f t="shared" si="17"/>
        <v>149487.02966537437</v>
      </c>
      <c r="J48" s="26">
        <f t="shared" si="5"/>
        <v>0.25939037826079703</v>
      </c>
      <c r="L48" s="22">
        <f t="shared" si="18"/>
        <v>274336.21508527338</v>
      </c>
      <c r="M48" s="5">
        <f>scrimecost*Meta!O45</f>
        <v>342.92999999999995</v>
      </c>
      <c r="N48" s="5">
        <f>L48-Grade16!L48</f>
        <v>14726.746672647278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8089.9762904053823</v>
      </c>
      <c r="T48" s="22">
        <f t="shared" si="20"/>
        <v>2018.8926919294063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150030.01803708338</v>
      </c>
      <c r="D49" s="5">
        <f t="shared" si="15"/>
        <v>145997.11749597089</v>
      </c>
      <c r="E49" s="5">
        <f t="shared" si="1"/>
        <v>136497.11749597089</v>
      </c>
      <c r="F49" s="5">
        <f t="shared" si="2"/>
        <v>54224.462852160512</v>
      </c>
      <c r="G49" s="5">
        <f t="shared" si="3"/>
        <v>91772.654643810383</v>
      </c>
      <c r="H49" s="22">
        <f t="shared" si="16"/>
        <v>63257.918982678711</v>
      </c>
      <c r="I49" s="5">
        <f t="shared" si="17"/>
        <v>153132.83605700874</v>
      </c>
      <c r="J49" s="26">
        <f t="shared" si="5"/>
        <v>0.25983201226739744</v>
      </c>
      <c r="L49" s="22">
        <f t="shared" si="18"/>
        <v>281194.62046240515</v>
      </c>
      <c r="M49" s="5">
        <f>scrimecost*Meta!O46</f>
        <v>342.92999999999995</v>
      </c>
      <c r="N49" s="5">
        <f>L49-Grade16!L49</f>
        <v>15094.91533946339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8292.2256976654789</v>
      </c>
      <c r="T49" s="22">
        <f t="shared" si="20"/>
        <v>1988.901486792098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153780.76848801051</v>
      </c>
      <c r="D50" s="5">
        <f t="shared" si="15"/>
        <v>149635.34543337018</v>
      </c>
      <c r="E50" s="5">
        <f t="shared" si="1"/>
        <v>140135.34543337018</v>
      </c>
      <c r="F50" s="5">
        <f t="shared" si="2"/>
        <v>55659.743773464535</v>
      </c>
      <c r="G50" s="5">
        <f t="shared" si="3"/>
        <v>93975.601659905646</v>
      </c>
      <c r="H50" s="22">
        <f t="shared" si="16"/>
        <v>64839.366957245678</v>
      </c>
      <c r="I50" s="5">
        <f t="shared" si="17"/>
        <v>156869.78760843395</v>
      </c>
      <c r="J50" s="26">
        <f t="shared" si="5"/>
        <v>0.26026287471286119</v>
      </c>
      <c r="L50" s="22">
        <f t="shared" si="18"/>
        <v>288224.48597396532</v>
      </c>
      <c r="M50" s="5">
        <f>scrimecost*Meta!O47</f>
        <v>342.92999999999995</v>
      </c>
      <c r="N50" s="5">
        <f>L50-Grade16!L50</f>
        <v>15472.28822295001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8499.5313401071344</v>
      </c>
      <c r="T50" s="22">
        <f t="shared" si="20"/>
        <v>1959.355809239891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157625.28770021076</v>
      </c>
      <c r="D51" s="5">
        <f t="shared" si="15"/>
        <v>153364.52906920444</v>
      </c>
      <c r="E51" s="5">
        <f t="shared" si="1"/>
        <v>143864.52906920444</v>
      </c>
      <c r="F51" s="5">
        <f t="shared" si="2"/>
        <v>57130.906717801146</v>
      </c>
      <c r="G51" s="5">
        <f t="shared" si="3"/>
        <v>96233.62235140329</v>
      </c>
      <c r="H51" s="22">
        <f t="shared" si="16"/>
        <v>66460.351131176809</v>
      </c>
      <c r="I51" s="5">
        <f t="shared" si="17"/>
        <v>160700.16294864478</v>
      </c>
      <c r="J51" s="26">
        <f t="shared" si="5"/>
        <v>0.2606832283181918</v>
      </c>
      <c r="L51" s="22">
        <f t="shared" si="18"/>
        <v>295430.09812331444</v>
      </c>
      <c r="M51" s="5">
        <f>scrimecost*Meta!O48</f>
        <v>180.90799999999999</v>
      </c>
      <c r="N51" s="5">
        <f>L51-Grade16!L51</f>
        <v>15859.09542852384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8712.0196236098582</v>
      </c>
      <c r="T51" s="22">
        <f t="shared" si="20"/>
        <v>1930.2490408382012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161565.91989271599</v>
      </c>
      <c r="D52" s="5">
        <f t="shared" si="15"/>
        <v>157186.94229593451</v>
      </c>
      <c r="E52" s="5">
        <f t="shared" si="1"/>
        <v>147686.94229593451</v>
      </c>
      <c r="F52" s="5">
        <f t="shared" si="2"/>
        <v>58638.848735746164</v>
      </c>
      <c r="G52" s="5">
        <f t="shared" si="3"/>
        <v>98548.093560188339</v>
      </c>
      <c r="H52" s="22">
        <f t="shared" si="16"/>
        <v>68121.859909456223</v>
      </c>
      <c r="I52" s="5">
        <f t="shared" si="17"/>
        <v>164626.29767236087</v>
      </c>
      <c r="J52" s="26">
        <f t="shared" si="5"/>
        <v>0.26109332939656299</v>
      </c>
      <c r="L52" s="22">
        <f t="shared" si="18"/>
        <v>302815.85057639726</v>
      </c>
      <c r="M52" s="5">
        <f>scrimecost*Meta!O49</f>
        <v>180.90799999999999</v>
      </c>
      <c r="N52" s="5">
        <f>L52-Grade16!L52</f>
        <v>16255.572814236861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8929.8201142000635</v>
      </c>
      <c r="T52" s="22">
        <f t="shared" si="20"/>
        <v>1901.5746614710897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165605.06789003388</v>
      </c>
      <c r="D53" s="5">
        <f t="shared" si="15"/>
        <v>161104.91585333287</v>
      </c>
      <c r="E53" s="5">
        <f t="shared" si="1"/>
        <v>151604.91585333287</v>
      </c>
      <c r="F53" s="5">
        <f t="shared" si="2"/>
        <v>60184.489304139817</v>
      </c>
      <c r="G53" s="5">
        <f t="shared" si="3"/>
        <v>100920.42654919306</v>
      </c>
      <c r="H53" s="22">
        <f t="shared" si="16"/>
        <v>69824.90640719264</v>
      </c>
      <c r="I53" s="5">
        <f t="shared" si="17"/>
        <v>168650.58576416993</v>
      </c>
      <c r="J53" s="26">
        <f t="shared" si="5"/>
        <v>0.26149342800960812</v>
      </c>
      <c r="L53" s="22">
        <f t="shared" si="18"/>
        <v>310386.2468408072</v>
      </c>
      <c r="M53" s="5">
        <f>scrimecost*Meta!O50</f>
        <v>180.90799999999999</v>
      </c>
      <c r="N53" s="5">
        <f>L53-Grade16!L53</f>
        <v>16661.962134592817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9153.0656170550828</v>
      </c>
      <c r="T53" s="22">
        <f t="shared" si="20"/>
        <v>1873.3262478807865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169745.1945872847</v>
      </c>
      <c r="D54" s="5">
        <f t="shared" si="15"/>
        <v>165120.83874966615</v>
      </c>
      <c r="E54" s="5">
        <f t="shared" si="1"/>
        <v>155620.83874966615</v>
      </c>
      <c r="F54" s="5">
        <f t="shared" si="2"/>
        <v>61768.770886743288</v>
      </c>
      <c r="G54" s="5">
        <f t="shared" si="3"/>
        <v>103352.06786292285</v>
      </c>
      <c r="H54" s="22">
        <f t="shared" si="16"/>
        <v>71570.529067372438</v>
      </c>
      <c r="I54" s="5">
        <f t="shared" si="17"/>
        <v>172775.4810582741</v>
      </c>
      <c r="J54" s="26">
        <f t="shared" si="5"/>
        <v>0.26188376811989594</v>
      </c>
      <c r="L54" s="22">
        <f t="shared" si="18"/>
        <v>318145.90301182732</v>
      </c>
      <c r="M54" s="5">
        <f>scrimecost*Meta!O51</f>
        <v>180.90799999999999</v>
      </c>
      <c r="N54" s="5">
        <f>L54-Grade16!L54</f>
        <v>17078.511187957542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9381.8922574814078</v>
      </c>
      <c r="T54" s="22">
        <f t="shared" si="20"/>
        <v>1845.4974722287195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173988.82445196682</v>
      </c>
      <c r="D55" s="5">
        <f t="shared" si="15"/>
        <v>169237.15971840781</v>
      </c>
      <c r="E55" s="5">
        <f t="shared" si="1"/>
        <v>159737.15971840781</v>
      </c>
      <c r="F55" s="5">
        <f t="shared" si="2"/>
        <v>63392.659508911878</v>
      </c>
      <c r="G55" s="5">
        <f t="shared" si="3"/>
        <v>105844.50020949593</v>
      </c>
      <c r="H55" s="22">
        <f t="shared" si="16"/>
        <v>73359.792294056751</v>
      </c>
      <c r="I55" s="5">
        <f t="shared" si="17"/>
        <v>177003.49873473099</v>
      </c>
      <c r="J55" s="26">
        <f t="shared" si="5"/>
        <v>0.26226458773968903</v>
      </c>
      <c r="L55" s="22">
        <f t="shared" si="18"/>
        <v>326099.55058712297</v>
      </c>
      <c r="M55" s="5">
        <f>scrimecost*Meta!O52</f>
        <v>180.90799999999999</v>
      </c>
      <c r="N55" s="5">
        <f>L55-Grade16!L55</f>
        <v>17505.473967656551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9616.4395639184822</v>
      </c>
      <c r="T55" s="22">
        <f t="shared" si="20"/>
        <v>1818.0821006781548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178338.54506326601</v>
      </c>
      <c r="D56" s="5">
        <f t="shared" si="15"/>
        <v>173456.38871136802</v>
      </c>
      <c r="E56" s="5">
        <f t="shared" si="1"/>
        <v>163956.38871136802</v>
      </c>
      <c r="F56" s="5">
        <f t="shared" si="2"/>
        <v>65057.145346634687</v>
      </c>
      <c r="G56" s="5">
        <f t="shared" si="3"/>
        <v>108399.24336473334</v>
      </c>
      <c r="H56" s="22">
        <f t="shared" si="16"/>
        <v>75193.787101408161</v>
      </c>
      <c r="I56" s="5">
        <f t="shared" si="17"/>
        <v>181337.21685309923</v>
      </c>
      <c r="J56" s="26">
        <f t="shared" si="5"/>
        <v>0.26263611907607259</v>
      </c>
      <c r="L56" s="22">
        <f t="shared" si="18"/>
        <v>334252.03935180104</v>
      </c>
      <c r="M56" s="5">
        <f>scrimecost*Meta!O53</f>
        <v>54.67</v>
      </c>
      <c r="N56" s="5">
        <f>L56-Grade16!L56</f>
        <v>17943.110816847882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9856.8505530163984</v>
      </c>
      <c r="T56" s="22">
        <f t="shared" si="20"/>
        <v>1791.073991997649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1.4551915228366852E-11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Meta!A12+6</f>
        <v>24</v>
      </c>
      <c r="C2" s="7">
        <f>Meta!B12</f>
        <v>162062</v>
      </c>
      <c r="D2" s="7">
        <f>Meta!C12</f>
        <v>66445</v>
      </c>
      <c r="E2" s="1">
        <f>Meta!D12</f>
        <v>2.7E-2</v>
      </c>
      <c r="F2" s="1">
        <f>Meta!F12</f>
        <v>0.77700000000000002</v>
      </c>
      <c r="G2" s="1">
        <f>Meta!I12</f>
        <v>1.7342811382937739</v>
      </c>
      <c r="H2" s="1">
        <f>Meta!E12</f>
        <v>0.70699999999999996</v>
      </c>
      <c r="I2" s="13"/>
      <c r="J2" s="1">
        <f>Meta!X11</f>
        <v>0.77700000000000002</v>
      </c>
      <c r="K2" s="1">
        <f>Meta!D11</f>
        <v>0.03</v>
      </c>
      <c r="L2" s="29"/>
      <c r="N2" s="22">
        <f>Meta!T12</f>
        <v>162062</v>
      </c>
      <c r="O2" s="22">
        <f>Meta!U12</f>
        <v>66445</v>
      </c>
      <c r="P2" s="1">
        <f>Meta!V12</f>
        <v>2.7E-2</v>
      </c>
      <c r="Q2" s="1">
        <f>Meta!X12</f>
        <v>0.77700000000000002</v>
      </c>
      <c r="R2" s="22">
        <f>Meta!W12</f>
        <v>994</v>
      </c>
      <c r="T2" s="12">
        <f>IRR(S5:S69)+1</f>
        <v>1.0387989106906914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6321.8308689847872</v>
      </c>
      <c r="D14" s="5">
        <f t="shared" ref="D14:D36" si="0">IF(A14&lt;startage,1,0)*(C14*(1-initialunempprob))+IF(A14=startage,1,0)*(C14*(1-unempprob))+IF(A14&gt;startage,1,0)*(C14*(1-unempprob)+unempprob*300*52)</f>
        <v>6132.1759429152435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469.11145963301612</v>
      </c>
      <c r="G14" s="5">
        <f t="shared" ref="G14:G56" si="3">D14-F14</f>
        <v>5663.0644832822272</v>
      </c>
      <c r="H14" s="22">
        <f>0.1*Grade17!H14</f>
        <v>2665.5056778943463</v>
      </c>
      <c r="I14" s="5">
        <f t="shared" ref="I14:I36" si="4">G14+IF(A14&lt;startage,1,0)*(H14*(1-initialunempprob))+IF(A14&gt;=startage,1,0)*(H14*(1-unempprob))</f>
        <v>8248.6049908397436</v>
      </c>
      <c r="J14" s="26">
        <f t="shared" ref="J14:J56" si="5">(F14-(IF(A14&gt;startage,1,0)*(unempprob*300*52)))/(IF(A14&lt;startage,1,0)*((C14+H14)*(1-initialunempprob))+IF(A14&gt;=startage,1,0)*((C14+H14)*(1-unempprob)))</f>
        <v>5.3811277563125634E-2</v>
      </c>
      <c r="L14" s="22">
        <f>0.1*Grade17!L14</f>
        <v>11848.727708559651</v>
      </c>
      <c r="M14" s="5">
        <f>scrimecost*Meta!O11</f>
        <v>2608.2560000000003</v>
      </c>
      <c r="N14" s="5">
        <f>L14-Grade17!L14</f>
        <v>-106638.54937703683</v>
      </c>
      <c r="O14" s="5"/>
      <c r="P14" s="22"/>
      <c r="Q14" s="22">
        <f>0.05*feel*Grade17!G14</f>
        <v>593.15240645666483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-115510.7017834935</v>
      </c>
      <c r="T14" s="22">
        <f t="shared" ref="T14:T45" si="7">S14/sreturn^(A14-startage+1)</f>
        <v>-115510.7017834935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93446.210318264988</v>
      </c>
      <c r="D15" s="5">
        <f t="shared" si="0"/>
        <v>90923.162639671835</v>
      </c>
      <c r="E15" s="5">
        <f t="shared" si="1"/>
        <v>81423.162639671835</v>
      </c>
      <c r="F15" s="5">
        <f t="shared" si="2"/>
        <v>31578.728865820038</v>
      </c>
      <c r="G15" s="5">
        <f t="shared" si="3"/>
        <v>59344.433773851793</v>
      </c>
      <c r="H15" s="22">
        <f t="shared" ref="H15:H36" si="10">benefits*B15/expnorm</f>
        <v>38312.704055220325</v>
      </c>
      <c r="I15" s="5">
        <f t="shared" si="4"/>
        <v>96622.694819581171</v>
      </c>
      <c r="J15" s="26">
        <f t="shared" si="5"/>
        <v>0.24632120266708105</v>
      </c>
      <c r="L15" s="22">
        <f t="shared" ref="L15:L36" si="11">(sincome+sbenefits)*(1-sunemp)*B15/expnorm</f>
        <v>128201.4236854012</v>
      </c>
      <c r="M15" s="5">
        <f>scrimecost*Meta!O12</f>
        <v>2491.9580000000001</v>
      </c>
      <c r="N15" s="5">
        <f>L15-Grade17!L15</f>
        <v>6751.9646726648061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3709.1175213170118</v>
      </c>
      <c r="T15" s="22">
        <f t="shared" si="7"/>
        <v>3570.582798215336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95782.365576221608</v>
      </c>
      <c r="D16" s="5">
        <f t="shared" si="0"/>
        <v>93617.441705663616</v>
      </c>
      <c r="E16" s="5">
        <f t="shared" si="1"/>
        <v>84117.441705663616</v>
      </c>
      <c r="F16" s="5">
        <f t="shared" si="2"/>
        <v>32743.362138635439</v>
      </c>
      <c r="G16" s="5">
        <f t="shared" si="3"/>
        <v>60874.07956702818</v>
      </c>
      <c r="H16" s="22">
        <f t="shared" si="10"/>
        <v>39270.521656600838</v>
      </c>
      <c r="I16" s="5">
        <f t="shared" si="4"/>
        <v>99084.297138900787</v>
      </c>
      <c r="J16" s="26">
        <f t="shared" si="5"/>
        <v>0.24597087781179464</v>
      </c>
      <c r="L16" s="22">
        <f t="shared" si="11"/>
        <v>131406.45927753623</v>
      </c>
      <c r="M16" s="5">
        <f>scrimecost*Meta!O13</f>
        <v>2092.37</v>
      </c>
      <c r="N16" s="5">
        <f>L16-Grade17!L16</f>
        <v>6920.7637894814252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3801.8454593499364</v>
      </c>
      <c r="T16" s="22">
        <f t="shared" si="7"/>
        <v>3523.1528744454567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98176.924715627145</v>
      </c>
      <c r="D17" s="5">
        <f t="shared" si="0"/>
        <v>95947.347748305212</v>
      </c>
      <c r="E17" s="5">
        <f t="shared" si="1"/>
        <v>86447.347748305212</v>
      </c>
      <c r="F17" s="5">
        <f t="shared" si="2"/>
        <v>33806.964247101329</v>
      </c>
      <c r="G17" s="5">
        <f t="shared" si="3"/>
        <v>62140.383501203883</v>
      </c>
      <c r="H17" s="22">
        <f t="shared" si="10"/>
        <v>40252.284698015857</v>
      </c>
      <c r="I17" s="5">
        <f t="shared" si="4"/>
        <v>101305.85651237331</v>
      </c>
      <c r="J17" s="26">
        <f t="shared" si="5"/>
        <v>0.24786816031206507</v>
      </c>
      <c r="L17" s="22">
        <f t="shared" si="11"/>
        <v>134691.62075947464</v>
      </c>
      <c r="M17" s="5">
        <f>scrimecost*Meta!O14</f>
        <v>2092.37</v>
      </c>
      <c r="N17" s="5">
        <f>L17-Grade17!L17</f>
        <v>7093.7828842184681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3896.8915958336893</v>
      </c>
      <c r="T17" s="22">
        <f t="shared" si="7"/>
        <v>3476.3529872259014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100631.34783351781</v>
      </c>
      <c r="D18" s="5">
        <f t="shared" si="0"/>
        <v>98335.501442012828</v>
      </c>
      <c r="E18" s="5">
        <f t="shared" si="1"/>
        <v>88835.501442012828</v>
      </c>
      <c r="F18" s="5">
        <f t="shared" si="2"/>
        <v>34897.156408278854</v>
      </c>
      <c r="G18" s="5">
        <f t="shared" si="3"/>
        <v>63438.345033733975</v>
      </c>
      <c r="H18" s="22">
        <f t="shared" si="10"/>
        <v>41258.59181546625</v>
      </c>
      <c r="I18" s="5">
        <f t="shared" si="4"/>
        <v>103582.95487018264</v>
      </c>
      <c r="J18" s="26">
        <f t="shared" si="5"/>
        <v>0.24971916762940197</v>
      </c>
      <c r="L18" s="22">
        <f t="shared" si="11"/>
        <v>138058.91127846148</v>
      </c>
      <c r="M18" s="5">
        <f>scrimecost*Meta!O15</f>
        <v>2092.37</v>
      </c>
      <c r="N18" s="5">
        <f>L18-Grade17!L18</f>
        <v>7271.1274563239276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3994.3138857295298</v>
      </c>
      <c r="T18" s="22">
        <f t="shared" si="7"/>
        <v>3430.1747674507624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103147.13152935576</v>
      </c>
      <c r="D19" s="5">
        <f t="shared" si="0"/>
        <v>100783.35897806314</v>
      </c>
      <c r="E19" s="5">
        <f t="shared" si="1"/>
        <v>91283.358978063145</v>
      </c>
      <c r="F19" s="5">
        <f t="shared" si="2"/>
        <v>36014.603373485828</v>
      </c>
      <c r="G19" s="5">
        <f t="shared" si="3"/>
        <v>64768.755604577316</v>
      </c>
      <c r="H19" s="22">
        <f t="shared" si="10"/>
        <v>42290.056610852902</v>
      </c>
      <c r="I19" s="5">
        <f t="shared" si="4"/>
        <v>105916.9806869372</v>
      </c>
      <c r="J19" s="26">
        <f t="shared" si="5"/>
        <v>0.25152502842680385</v>
      </c>
      <c r="L19" s="22">
        <f t="shared" si="11"/>
        <v>141510.38406042301</v>
      </c>
      <c r="M19" s="5">
        <f>scrimecost*Meta!O16</f>
        <v>2092.37</v>
      </c>
      <c r="N19" s="5">
        <f>L19-Grade17!L19</f>
        <v>7452.9056427320174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4094.1717328727636</v>
      </c>
      <c r="T19" s="22">
        <f t="shared" si="7"/>
        <v>3384.6099571853679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105725.80981758963</v>
      </c>
      <c r="D20" s="5">
        <f t="shared" si="0"/>
        <v>103292.4129525147</v>
      </c>
      <c r="E20" s="5">
        <f t="shared" si="1"/>
        <v>93792.4129525147</v>
      </c>
      <c r="F20" s="5">
        <f t="shared" si="2"/>
        <v>37159.986512822965</v>
      </c>
      <c r="G20" s="5">
        <f t="shared" si="3"/>
        <v>66132.426439691742</v>
      </c>
      <c r="H20" s="22">
        <f t="shared" si="10"/>
        <v>43347.308026124221</v>
      </c>
      <c r="I20" s="5">
        <f t="shared" si="4"/>
        <v>108309.35714911061</v>
      </c>
      <c r="J20" s="26">
        <f t="shared" si="5"/>
        <v>0.25328684383890321</v>
      </c>
      <c r="L20" s="22">
        <f t="shared" si="11"/>
        <v>145048.14366193357</v>
      </c>
      <c r="M20" s="5">
        <f>scrimecost*Meta!O17</f>
        <v>2092.37</v>
      </c>
      <c r="N20" s="5">
        <f>L20-Grade17!L20</f>
        <v>7639.2282838003302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4196.5260261945896</v>
      </c>
      <c r="T20" s="22">
        <f t="shared" si="7"/>
        <v>3339.6504081895309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108368.95506302937</v>
      </c>
      <c r="D21" s="5">
        <f t="shared" si="0"/>
        <v>105864.19327632757</v>
      </c>
      <c r="E21" s="5">
        <f t="shared" si="1"/>
        <v>96364.193276327569</v>
      </c>
      <c r="F21" s="5">
        <f t="shared" si="2"/>
        <v>38334.004230643535</v>
      </c>
      <c r="G21" s="5">
        <f t="shared" si="3"/>
        <v>67530.189045684034</v>
      </c>
      <c r="H21" s="22">
        <f t="shared" si="10"/>
        <v>44430.990726777323</v>
      </c>
      <c r="I21" s="5">
        <f t="shared" si="4"/>
        <v>110761.54302283836</v>
      </c>
      <c r="J21" s="26">
        <f t="shared" si="5"/>
        <v>0.25500568814339036</v>
      </c>
      <c r="L21" s="22">
        <f t="shared" si="11"/>
        <v>148674.34725348189</v>
      </c>
      <c r="M21" s="5">
        <f>scrimecost*Meta!O18</f>
        <v>1686.818</v>
      </c>
      <c r="N21" s="5">
        <f>L21-Grade17!L21</f>
        <v>7830.2089908953058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4301.439176849437</v>
      </c>
      <c r="T21" s="22">
        <f t="shared" si="7"/>
        <v>3295.2880804603733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111078.1789396051</v>
      </c>
      <c r="D22" s="5">
        <f t="shared" si="0"/>
        <v>108500.26810823576</v>
      </c>
      <c r="E22" s="5">
        <f t="shared" si="1"/>
        <v>99000.268108235759</v>
      </c>
      <c r="F22" s="5">
        <f t="shared" si="2"/>
        <v>39431.955768699001</v>
      </c>
      <c r="G22" s="5">
        <f t="shared" si="3"/>
        <v>69068.312339536758</v>
      </c>
      <c r="H22" s="22">
        <f t="shared" si="10"/>
        <v>45541.765494946754</v>
      </c>
      <c r="I22" s="5">
        <f t="shared" si="4"/>
        <v>113380.45016611995</v>
      </c>
      <c r="J22" s="26">
        <f t="shared" si="5"/>
        <v>0.25599085937665422</v>
      </c>
      <c r="L22" s="22">
        <f t="shared" si="11"/>
        <v>152391.20593481898</v>
      </c>
      <c r="M22" s="5">
        <f>scrimecost*Meta!O19</f>
        <v>1686.818</v>
      </c>
      <c r="N22" s="5">
        <f>L22-Grade17!L22</f>
        <v>8025.9642156677437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4408.9751562707024</v>
      </c>
      <c r="T22" s="22">
        <f t="shared" si="7"/>
        <v>3251.515040794673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113855.13341309522</v>
      </c>
      <c r="D23" s="5">
        <f t="shared" si="0"/>
        <v>111202.24481094164</v>
      </c>
      <c r="E23" s="5">
        <f t="shared" si="1"/>
        <v>101702.24481094164</v>
      </c>
      <c r="F23" s="5">
        <f t="shared" si="2"/>
        <v>40497.885577916481</v>
      </c>
      <c r="G23" s="5">
        <f t="shared" si="3"/>
        <v>70704.35923302517</v>
      </c>
      <c r="H23" s="22">
        <f t="shared" si="10"/>
        <v>46680.309632320423</v>
      </c>
      <c r="I23" s="5">
        <f t="shared" si="4"/>
        <v>116124.30050527294</v>
      </c>
      <c r="J23" s="26">
        <f t="shared" si="5"/>
        <v>0.2565712713015299</v>
      </c>
      <c r="L23" s="22">
        <f t="shared" si="11"/>
        <v>156200.9860831894</v>
      </c>
      <c r="M23" s="5">
        <f>scrimecost*Meta!O20</f>
        <v>1686.818</v>
      </c>
      <c r="N23" s="5">
        <f>L23-Grade17!L23</f>
        <v>8226.6133210594126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4519.1995351774567</v>
      </c>
      <c r="T23" s="22">
        <f t="shared" si="7"/>
        <v>3208.3234613699865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116701.51174842258</v>
      </c>
      <c r="D24" s="5">
        <f t="shared" si="0"/>
        <v>113971.77093121516</v>
      </c>
      <c r="E24" s="5">
        <f t="shared" si="1"/>
        <v>104471.77093121516</v>
      </c>
      <c r="F24" s="5">
        <f t="shared" si="2"/>
        <v>41590.463632364372</v>
      </c>
      <c r="G24" s="5">
        <f t="shared" si="3"/>
        <v>72381.307298850792</v>
      </c>
      <c r="H24" s="22">
        <f t="shared" si="10"/>
        <v>47847.317373128419</v>
      </c>
      <c r="I24" s="5">
        <f t="shared" si="4"/>
        <v>118936.74710290474</v>
      </c>
      <c r="J24" s="26">
        <f t="shared" si="5"/>
        <v>0.25713752683799368</v>
      </c>
      <c r="L24" s="22">
        <f t="shared" si="11"/>
        <v>160106.01073526911</v>
      </c>
      <c r="M24" s="5">
        <f>scrimecost*Meta!O21</f>
        <v>1686.818</v>
      </c>
      <c r="N24" s="5">
        <f>L24-Grade17!L24</f>
        <v>8432.2786540858797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4632.1795235568825</v>
      </c>
      <c r="T24" s="22">
        <f t="shared" si="7"/>
        <v>3165.7056183450395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119619.04954213314</v>
      </c>
      <c r="D25" s="5">
        <f t="shared" si="0"/>
        <v>116810.53520449554</v>
      </c>
      <c r="E25" s="5">
        <f t="shared" si="1"/>
        <v>107310.53520449554</v>
      </c>
      <c r="F25" s="5">
        <f t="shared" si="2"/>
        <v>42710.356138173483</v>
      </c>
      <c r="G25" s="5">
        <f t="shared" si="3"/>
        <v>74100.179066322045</v>
      </c>
      <c r="H25" s="22">
        <f t="shared" si="10"/>
        <v>49043.500307456634</v>
      </c>
      <c r="I25" s="5">
        <f t="shared" si="4"/>
        <v>121819.50486547736</v>
      </c>
      <c r="J25" s="26">
        <f t="shared" si="5"/>
        <v>0.25768997126381221</v>
      </c>
      <c r="L25" s="22">
        <f t="shared" si="11"/>
        <v>164108.66100365084</v>
      </c>
      <c r="M25" s="5">
        <f>scrimecost*Meta!O22</f>
        <v>1686.818</v>
      </c>
      <c r="N25" s="5">
        <f>L25-Grade17!L25</f>
        <v>8643.0856204379816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4747.9840116457799</v>
      </c>
      <c r="T25" s="22">
        <f t="shared" si="7"/>
        <v>3123.6538904783483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122609.52578068647</v>
      </c>
      <c r="D26" s="5">
        <f t="shared" si="0"/>
        <v>119720.26858460793</v>
      </c>
      <c r="E26" s="5">
        <f t="shared" si="1"/>
        <v>110220.26858460793</v>
      </c>
      <c r="F26" s="5">
        <f t="shared" si="2"/>
        <v>43858.245956627819</v>
      </c>
      <c r="G26" s="5">
        <f t="shared" si="3"/>
        <v>75862.022627980099</v>
      </c>
      <c r="H26" s="22">
        <f t="shared" si="10"/>
        <v>50269.587815143052</v>
      </c>
      <c r="I26" s="5">
        <f t="shared" si="4"/>
        <v>124774.33157211429</v>
      </c>
      <c r="J26" s="26">
        <f t="shared" si="5"/>
        <v>0.25822894143534242</v>
      </c>
      <c r="L26" s="22">
        <f t="shared" si="11"/>
        <v>168211.37752874213</v>
      </c>
      <c r="M26" s="5">
        <f>scrimecost*Meta!O23</f>
        <v>1309.098</v>
      </c>
      <c r="N26" s="5">
        <f>L26-Grade17!L26</f>
        <v>8859.1627609489951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4866.68361193696</v>
      </c>
      <c r="T26" s="22">
        <f t="shared" si="7"/>
        <v>3082.1607577654354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125674.76392520363</v>
      </c>
      <c r="D27" s="5">
        <f t="shared" si="0"/>
        <v>122702.74529922313</v>
      </c>
      <c r="E27" s="5">
        <f t="shared" si="1"/>
        <v>113202.74529922313</v>
      </c>
      <c r="F27" s="5">
        <f t="shared" si="2"/>
        <v>45034.83302054352</v>
      </c>
      <c r="G27" s="5">
        <f t="shared" si="3"/>
        <v>77667.912278679607</v>
      </c>
      <c r="H27" s="22">
        <f t="shared" si="10"/>
        <v>51526.327510521623</v>
      </c>
      <c r="I27" s="5">
        <f t="shared" si="4"/>
        <v>127803.02894641715</v>
      </c>
      <c r="J27" s="26">
        <f t="shared" si="5"/>
        <v>0.2587547659929329</v>
      </c>
      <c r="L27" s="22">
        <f t="shared" si="11"/>
        <v>172416.66196696064</v>
      </c>
      <c r="M27" s="5">
        <f>scrimecost*Meta!O24</f>
        <v>1309.098</v>
      </c>
      <c r="N27" s="5">
        <f>L27-Grade17!L27</f>
        <v>9080.6418299727084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4988.3507022353779</v>
      </c>
      <c r="T27" s="22">
        <f t="shared" si="7"/>
        <v>3041.2188000938736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128816.63302333371</v>
      </c>
      <c r="D28" s="5">
        <f t="shared" si="0"/>
        <v>125759.78393170369</v>
      </c>
      <c r="E28" s="5">
        <f t="shared" si="1"/>
        <v>116259.78393170369</v>
      </c>
      <c r="F28" s="5">
        <f t="shared" si="2"/>
        <v>46240.834761057107</v>
      </c>
      <c r="G28" s="5">
        <f t="shared" si="3"/>
        <v>79518.949170646578</v>
      </c>
      <c r="H28" s="22">
        <f t="shared" si="10"/>
        <v>52814.485698284661</v>
      </c>
      <c r="I28" s="5">
        <f t="shared" si="4"/>
        <v>130907.44375507755</v>
      </c>
      <c r="J28" s="26">
        <f t="shared" si="5"/>
        <v>0.25926776556131387</v>
      </c>
      <c r="L28" s="22">
        <f t="shared" si="11"/>
        <v>176727.07851613467</v>
      </c>
      <c r="M28" s="5">
        <f>scrimecost*Meta!O25</f>
        <v>1309.098</v>
      </c>
      <c r="N28" s="5">
        <f>L28-Grade17!L28</f>
        <v>9307.6578757220414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5113.0594697912702</v>
      </c>
      <c r="T28" s="22">
        <f t="shared" si="7"/>
        <v>3000.8206959165796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132037.04884891704</v>
      </c>
      <c r="D29" s="5">
        <f t="shared" si="0"/>
        <v>128893.24852999627</v>
      </c>
      <c r="E29" s="5">
        <f t="shared" si="1"/>
        <v>119393.24852999627</v>
      </c>
      <c r="F29" s="5">
        <f t="shared" si="2"/>
        <v>47476.986545083528</v>
      </c>
      <c r="G29" s="5">
        <f t="shared" si="3"/>
        <v>81416.261984912737</v>
      </c>
      <c r="H29" s="22">
        <f t="shared" si="10"/>
        <v>54134.847840741772</v>
      </c>
      <c r="I29" s="5">
        <f t="shared" si="4"/>
        <v>134089.46893395449</v>
      </c>
      <c r="J29" s="26">
        <f t="shared" si="5"/>
        <v>0.25976825294510009</v>
      </c>
      <c r="L29" s="22">
        <f t="shared" si="11"/>
        <v>181145.25547903802</v>
      </c>
      <c r="M29" s="5">
        <f>scrimecost*Meta!O26</f>
        <v>1309.098</v>
      </c>
      <c r="N29" s="5">
        <f>L29-Grade17!L29</f>
        <v>9540.3493226150458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5240.8859565360272</v>
      </c>
      <c r="T29" s="22">
        <f t="shared" si="7"/>
        <v>2960.9592209423581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135337.97507013998</v>
      </c>
      <c r="D30" s="5">
        <f t="shared" si="0"/>
        <v>132105.0497432462</v>
      </c>
      <c r="E30" s="5">
        <f t="shared" si="1"/>
        <v>122605.0497432462</v>
      </c>
      <c r="F30" s="5">
        <f t="shared" si="2"/>
        <v>48744.042123710627</v>
      </c>
      <c r="G30" s="5">
        <f t="shared" si="3"/>
        <v>83361.00761953558</v>
      </c>
      <c r="H30" s="22">
        <f t="shared" si="10"/>
        <v>55488.219036760325</v>
      </c>
      <c r="I30" s="5">
        <f t="shared" si="4"/>
        <v>137351.04474230338</v>
      </c>
      <c r="J30" s="26">
        <f t="shared" si="5"/>
        <v>0.26025653331952581</v>
      </c>
      <c r="L30" s="22">
        <f t="shared" si="11"/>
        <v>185673.88686601399</v>
      </c>
      <c r="M30" s="5">
        <f>scrimecost*Meta!O27</f>
        <v>1309.098</v>
      </c>
      <c r="N30" s="5">
        <f>L30-Grade17!L30</f>
        <v>9778.8580556804664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5371.9081054494518</v>
      </c>
      <c r="T30" s="22">
        <f t="shared" si="7"/>
        <v>2921.6272468441343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138721.42444689348</v>
      </c>
      <c r="D31" s="5">
        <f t="shared" si="0"/>
        <v>135397.14598682735</v>
      </c>
      <c r="E31" s="5">
        <f t="shared" si="1"/>
        <v>125897.14598682735</v>
      </c>
      <c r="F31" s="5">
        <f t="shared" si="2"/>
        <v>50042.774091803396</v>
      </c>
      <c r="G31" s="5">
        <f t="shared" si="3"/>
        <v>85354.371895023956</v>
      </c>
      <c r="H31" s="22">
        <f t="shared" si="10"/>
        <v>56875.424512679325</v>
      </c>
      <c r="I31" s="5">
        <f t="shared" si="4"/>
        <v>140694.15994586094</v>
      </c>
      <c r="J31" s="26">
        <f t="shared" si="5"/>
        <v>0.26073290441652647</v>
      </c>
      <c r="L31" s="22">
        <f t="shared" si="11"/>
        <v>190315.73403766434</v>
      </c>
      <c r="M31" s="5">
        <f>scrimecost*Meta!O28</f>
        <v>1145.088</v>
      </c>
      <c r="N31" s="5">
        <f>L31-Grade17!L31</f>
        <v>10023.329507072514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5506.2058080857078</v>
      </c>
      <c r="T31" s="22">
        <f t="shared" si="7"/>
        <v>2882.8177399840661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142189.4600580658</v>
      </c>
      <c r="D32" s="5">
        <f t="shared" si="0"/>
        <v>138771.54463649803</v>
      </c>
      <c r="E32" s="5">
        <f t="shared" si="1"/>
        <v>129271.54463649803</v>
      </c>
      <c r="F32" s="5">
        <f t="shared" si="2"/>
        <v>51373.97435909848</v>
      </c>
      <c r="G32" s="5">
        <f t="shared" si="3"/>
        <v>87397.570277399558</v>
      </c>
      <c r="H32" s="22">
        <f t="shared" si="10"/>
        <v>58297.310125496304</v>
      </c>
      <c r="I32" s="5">
        <f t="shared" si="4"/>
        <v>144120.85302950745</v>
      </c>
      <c r="J32" s="26">
        <f t="shared" si="5"/>
        <v>0.26119765670628314</v>
      </c>
      <c r="L32" s="22">
        <f t="shared" si="11"/>
        <v>195073.62738860591</v>
      </c>
      <c r="M32" s="5">
        <f>scrimecost*Meta!O29</f>
        <v>1145.088</v>
      </c>
      <c r="N32" s="5">
        <f>L32-Grade17!L32</f>
        <v>10273.91274474925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5643.8609532878081</v>
      </c>
      <c r="T32" s="22">
        <f t="shared" si="7"/>
        <v>2844.5237601558106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145744.19655951744</v>
      </c>
      <c r="D33" s="5">
        <f t="shared" si="0"/>
        <v>142230.30325241046</v>
      </c>
      <c r="E33" s="5">
        <f t="shared" si="1"/>
        <v>132730.30325241046</v>
      </c>
      <c r="F33" s="5">
        <f t="shared" si="2"/>
        <v>52738.454633075926</v>
      </c>
      <c r="G33" s="5">
        <f t="shared" si="3"/>
        <v>89491.848619334545</v>
      </c>
      <c r="H33" s="22">
        <f t="shared" si="10"/>
        <v>59754.742878633711</v>
      </c>
      <c r="I33" s="5">
        <f t="shared" si="4"/>
        <v>147633.21344024513</v>
      </c>
      <c r="J33" s="26">
        <f t="shared" si="5"/>
        <v>0.26165107357433842</v>
      </c>
      <c r="L33" s="22">
        <f t="shared" si="11"/>
        <v>199950.46807332107</v>
      </c>
      <c r="M33" s="5">
        <f>scrimecost*Meta!O30</f>
        <v>1145.088</v>
      </c>
      <c r="N33" s="5">
        <f>L33-Grade17!L33</f>
        <v>10530.760563368007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5784.9574771200178</v>
      </c>
      <c r="T33" s="22">
        <f t="shared" si="7"/>
        <v>2806.7384593435154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149387.80147350539</v>
      </c>
      <c r="D34" s="5">
        <f t="shared" si="0"/>
        <v>145775.53083372075</v>
      </c>
      <c r="E34" s="5">
        <f t="shared" si="1"/>
        <v>136275.53083372075</v>
      </c>
      <c r="F34" s="5">
        <f t="shared" si="2"/>
        <v>54137.046913902843</v>
      </c>
      <c r="G34" s="5">
        <f t="shared" si="3"/>
        <v>91638.483919817911</v>
      </c>
      <c r="H34" s="22">
        <f t="shared" si="10"/>
        <v>61248.61145059955</v>
      </c>
      <c r="I34" s="5">
        <f t="shared" si="4"/>
        <v>151233.38286125127</v>
      </c>
      <c r="J34" s="26">
        <f t="shared" si="5"/>
        <v>0.2620934314943924</v>
      </c>
      <c r="L34" s="22">
        <f t="shared" si="11"/>
        <v>204949.22977515412</v>
      </c>
      <c r="M34" s="5">
        <f>scrimecost*Meta!O31</f>
        <v>1145.088</v>
      </c>
      <c r="N34" s="5">
        <f>L34-Grade17!L34</f>
        <v>10794.029577452253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5929.5814140480425</v>
      </c>
      <c r="T34" s="22">
        <f t="shared" si="7"/>
        <v>2769.455080497029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153122.49651034301</v>
      </c>
      <c r="D35" s="5">
        <f t="shared" si="0"/>
        <v>149409.38910456377</v>
      </c>
      <c r="E35" s="5">
        <f t="shared" si="1"/>
        <v>139909.38910456377</v>
      </c>
      <c r="F35" s="5">
        <f t="shared" si="2"/>
        <v>55570.604001750406</v>
      </c>
      <c r="G35" s="5">
        <f t="shared" si="3"/>
        <v>93838.785102813359</v>
      </c>
      <c r="H35" s="22">
        <f t="shared" si="10"/>
        <v>62779.826736864539</v>
      </c>
      <c r="I35" s="5">
        <f t="shared" si="4"/>
        <v>154923.55651778256</v>
      </c>
      <c r="J35" s="26">
        <f t="shared" si="5"/>
        <v>0.26252500019688407</v>
      </c>
      <c r="L35" s="22">
        <f t="shared" si="11"/>
        <v>210072.96051953293</v>
      </c>
      <c r="M35" s="5">
        <f>scrimecost*Meta!O32</f>
        <v>1145.088</v>
      </c>
      <c r="N35" s="5">
        <f>L35-Grade17!L35</f>
        <v>11063.880316888535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6077.8209493992308</v>
      </c>
      <c r="T35" s="22">
        <f t="shared" si="7"/>
        <v>2732.6669563236446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156950.55892310155</v>
      </c>
      <c r="D36" s="5">
        <f t="shared" si="0"/>
        <v>153134.09383217781</v>
      </c>
      <c r="E36" s="5">
        <f t="shared" si="1"/>
        <v>143634.09383217781</v>
      </c>
      <c r="F36" s="5">
        <f t="shared" si="2"/>
        <v>57040.000016794154</v>
      </c>
      <c r="G36" s="5">
        <f t="shared" si="3"/>
        <v>96094.093815383647</v>
      </c>
      <c r="H36" s="22">
        <f t="shared" si="10"/>
        <v>64349.322405286141</v>
      </c>
      <c r="I36" s="5">
        <f t="shared" si="4"/>
        <v>158705.98451572706</v>
      </c>
      <c r="J36" s="26">
        <f t="shared" si="5"/>
        <v>0.26294604283346135</v>
      </c>
      <c r="L36" s="22">
        <f t="shared" si="11"/>
        <v>215324.78453252121</v>
      </c>
      <c r="M36" s="5">
        <f>scrimecost*Meta!O33</f>
        <v>925.4140000000001</v>
      </c>
      <c r="N36" s="5">
        <f>L36-Grade17!L36</f>
        <v>11340.477324810694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6229.7664731341811</v>
      </c>
      <c r="T36" s="22">
        <f t="shared" si="7"/>
        <v>2696.3675080958296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160874.3228961791</v>
      </c>
      <c r="D37" s="5">
        <f t="shared" ref="D37:D56" si="15">IF(A37&lt;startage,1,0)*(C37*(1-initialunempprob))+IF(A37=startage,1,0)*(C37*(1-unempprob))+IF(A37&gt;startage,1,0)*(C37*(1-unempprob)+unempprob*300*52)</f>
        <v>156951.91617798226</v>
      </c>
      <c r="E37" s="5">
        <f t="shared" si="1"/>
        <v>147451.91617798226</v>
      </c>
      <c r="F37" s="5">
        <f t="shared" si="2"/>
        <v>58546.130932214008</v>
      </c>
      <c r="G37" s="5">
        <f t="shared" si="3"/>
        <v>98405.78524576826</v>
      </c>
      <c r="H37" s="22">
        <f t="shared" ref="H37:H56" si="16">benefits*B37/expnorm</f>
        <v>65958.055465418292</v>
      </c>
      <c r="I37" s="5">
        <f t="shared" ref="I37:I56" si="17">G37+IF(A37&lt;startage,1,0)*(H37*(1-initialunempprob))+IF(A37&gt;=startage,1,0)*(H37*(1-unempprob))</f>
        <v>162582.97321362025</v>
      </c>
      <c r="J37" s="26">
        <f t="shared" si="5"/>
        <v>0.26335681613743911</v>
      </c>
      <c r="L37" s="22">
        <f t="shared" ref="L37:L56" si="18">(sincome+sbenefits)*(1-sunemp)*B37/expnorm</f>
        <v>220707.90414583424</v>
      </c>
      <c r="M37" s="5">
        <f>scrimecost*Meta!O34</f>
        <v>925.4140000000001</v>
      </c>
      <c r="N37" s="5">
        <f>L37-Grade17!L37</f>
        <v>11623.989257930953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6385.5106349625321</v>
      </c>
      <c r="T37" s="22">
        <f t="shared" si="7"/>
        <v>2660.5502444747508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164896.18096858356</v>
      </c>
      <c r="D38" s="5">
        <f t="shared" si="15"/>
        <v>160865.18408243181</v>
      </c>
      <c r="E38" s="5">
        <f t="shared" si="1"/>
        <v>151365.18408243181</v>
      </c>
      <c r="F38" s="5">
        <f t="shared" si="2"/>
        <v>60089.915120519348</v>
      </c>
      <c r="G38" s="5">
        <f t="shared" si="3"/>
        <v>100775.26896191246</v>
      </c>
      <c r="H38" s="22">
        <f t="shared" si="16"/>
        <v>67607.006852053761</v>
      </c>
      <c r="I38" s="5">
        <f t="shared" si="17"/>
        <v>166556.88662896078</v>
      </c>
      <c r="J38" s="26">
        <f t="shared" si="5"/>
        <v>0.26375757058034427</v>
      </c>
      <c r="L38" s="22">
        <f t="shared" si="18"/>
        <v>226225.60174948012</v>
      </c>
      <c r="M38" s="5">
        <f>scrimecost*Meta!O35</f>
        <v>925.4140000000001</v>
      </c>
      <c r="N38" s="5">
        <f>L38-Grade17!L38</f>
        <v>11914.588989379292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6545.1484008366306</v>
      </c>
      <c r="T38" s="22">
        <f t="shared" si="7"/>
        <v>2625.2087603494165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169018.58549279813</v>
      </c>
      <c r="D39" s="5">
        <f t="shared" si="15"/>
        <v>164876.28368449258</v>
      </c>
      <c r="E39" s="5">
        <f t="shared" si="1"/>
        <v>155376.28368449258</v>
      </c>
      <c r="F39" s="5">
        <f t="shared" si="2"/>
        <v>61672.293913532325</v>
      </c>
      <c r="G39" s="5">
        <f t="shared" si="3"/>
        <v>103203.98977096025</v>
      </c>
      <c r="H39" s="22">
        <f t="shared" si="16"/>
        <v>69297.182023355082</v>
      </c>
      <c r="I39" s="5">
        <f t="shared" si="17"/>
        <v>170630.14787968475</v>
      </c>
      <c r="J39" s="26">
        <f t="shared" si="5"/>
        <v>0.26414855052464198</v>
      </c>
      <c r="L39" s="22">
        <f t="shared" si="18"/>
        <v>231881.24179321711</v>
      </c>
      <c r="M39" s="5">
        <f>scrimecost*Meta!O36</f>
        <v>925.4140000000001</v>
      </c>
      <c r="N39" s="5">
        <f>L39-Grade17!L39</f>
        <v>12212.45371411377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6708.7771108575444</v>
      </c>
      <c r="T39" s="22">
        <f t="shared" si="7"/>
        <v>2590.3367356912495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173244.05013011806</v>
      </c>
      <c r="D40" s="5">
        <f t="shared" si="15"/>
        <v>168987.66077660487</v>
      </c>
      <c r="E40" s="5">
        <f t="shared" si="1"/>
        <v>159487.66077660487</v>
      </c>
      <c r="F40" s="5">
        <f t="shared" si="2"/>
        <v>63294.232176370628</v>
      </c>
      <c r="G40" s="5">
        <f t="shared" si="3"/>
        <v>105693.42860023424</v>
      </c>
      <c r="H40" s="22">
        <f t="shared" si="16"/>
        <v>71029.611573938964</v>
      </c>
      <c r="I40" s="5">
        <f t="shared" si="17"/>
        <v>174805.24066167686</v>
      </c>
      <c r="J40" s="26">
        <f t="shared" si="5"/>
        <v>0.26452999437273733</v>
      </c>
      <c r="L40" s="22">
        <f t="shared" si="18"/>
        <v>237678.2728380475</v>
      </c>
      <c r="M40" s="5">
        <f>scrimecost*Meta!O37</f>
        <v>925.4140000000001</v>
      </c>
      <c r="N40" s="5">
        <f>L40-Grade17!L40</f>
        <v>12517.765056966629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6876.4965386289905</v>
      </c>
      <c r="T40" s="22">
        <f t="shared" si="7"/>
        <v>2555.9279344239744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177575.15138337101</v>
      </c>
      <c r="D41" s="5">
        <f t="shared" si="15"/>
        <v>173201.82229601999</v>
      </c>
      <c r="E41" s="5">
        <f t="shared" si="1"/>
        <v>163701.82229601999</v>
      </c>
      <c r="F41" s="5">
        <f t="shared" si="2"/>
        <v>64956.718895779886</v>
      </c>
      <c r="G41" s="5">
        <f t="shared" si="3"/>
        <v>108245.1034002401</v>
      </c>
      <c r="H41" s="22">
        <f t="shared" si="16"/>
        <v>72805.351863287433</v>
      </c>
      <c r="I41" s="5">
        <f t="shared" si="17"/>
        <v>179084.71076321875</v>
      </c>
      <c r="J41" s="26">
        <f t="shared" si="5"/>
        <v>0.26490213471234259</v>
      </c>
      <c r="L41" s="22">
        <f t="shared" si="18"/>
        <v>243620.22965899864</v>
      </c>
      <c r="M41" s="5">
        <f>scrimecost*Meta!O38</f>
        <v>618.26800000000003</v>
      </c>
      <c r="N41" s="5">
        <f>L41-Grade17!L41</f>
        <v>12830.709183390718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7048.4089520946736</v>
      </c>
      <c r="T41" s="22">
        <f t="shared" si="7"/>
        <v>2521.9762033083489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182014.53016795526</v>
      </c>
      <c r="D42" s="5">
        <f t="shared" si="15"/>
        <v>177521.33785342047</v>
      </c>
      <c r="E42" s="5">
        <f t="shared" si="1"/>
        <v>168021.33785342047</v>
      </c>
      <c r="F42" s="5">
        <f t="shared" si="2"/>
        <v>66660.767783174379</v>
      </c>
      <c r="G42" s="5">
        <f t="shared" si="3"/>
        <v>110860.57007024609</v>
      </c>
      <c r="H42" s="22">
        <f t="shared" si="16"/>
        <v>74625.485659869606</v>
      </c>
      <c r="I42" s="5">
        <f t="shared" si="17"/>
        <v>183471.16761729922</v>
      </c>
      <c r="J42" s="26">
        <f t="shared" si="5"/>
        <v>0.26526519845829882</v>
      </c>
      <c r="L42" s="22">
        <f t="shared" si="18"/>
        <v>249710.73540047364</v>
      </c>
      <c r="M42" s="5">
        <f>scrimecost*Meta!O39</f>
        <v>618.26800000000003</v>
      </c>
      <c r="N42" s="5">
        <f>L42-Grade17!L42</f>
        <v>13151.476912975544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7224.6191758970717</v>
      </c>
      <c r="T42" s="22">
        <f t="shared" si="7"/>
        <v>2488.4754708418977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186564.89342215413</v>
      </c>
      <c r="D43" s="5">
        <f t="shared" si="15"/>
        <v>181948.84129975596</v>
      </c>
      <c r="E43" s="5">
        <f t="shared" si="1"/>
        <v>172448.84129975596</v>
      </c>
      <c r="F43" s="5">
        <f t="shared" si="2"/>
        <v>68407.417892753729</v>
      </c>
      <c r="G43" s="5">
        <f t="shared" si="3"/>
        <v>113541.42340700224</v>
      </c>
      <c r="H43" s="22">
        <f t="shared" si="16"/>
        <v>76491.122801366349</v>
      </c>
      <c r="I43" s="5">
        <f t="shared" si="17"/>
        <v>187967.28589273168</v>
      </c>
      <c r="J43" s="26">
        <f t="shared" si="5"/>
        <v>0.26561940699093911</v>
      </c>
      <c r="L43" s="22">
        <f t="shared" si="18"/>
        <v>255953.50378548543</v>
      </c>
      <c r="M43" s="5">
        <f>scrimecost*Meta!O40</f>
        <v>618.26800000000003</v>
      </c>
      <c r="N43" s="5">
        <f>L43-Grade17!L43</f>
        <v>13480.26383579988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7405.23465529447</v>
      </c>
      <c r="T43" s="22">
        <f t="shared" si="7"/>
        <v>2455.4197461730087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191229.01575770802</v>
      </c>
      <c r="D44" s="5">
        <f t="shared" si="15"/>
        <v>186487.03233224992</v>
      </c>
      <c r="E44" s="5">
        <f t="shared" si="1"/>
        <v>176987.03233224992</v>
      </c>
      <c r="F44" s="5">
        <f t="shared" si="2"/>
        <v>70327.085871685078</v>
      </c>
      <c r="G44" s="5">
        <f t="shared" si="3"/>
        <v>116159.94646056484</v>
      </c>
      <c r="H44" s="22">
        <f t="shared" si="16"/>
        <v>78403.400871400518</v>
      </c>
      <c r="I44" s="5">
        <f t="shared" si="17"/>
        <v>192446.45550843753</v>
      </c>
      <c r="J44" s="26">
        <f t="shared" si="5"/>
        <v>0.26645802169685373</v>
      </c>
      <c r="L44" s="22">
        <f t="shared" si="18"/>
        <v>262352.34138012258</v>
      </c>
      <c r="M44" s="5">
        <f>scrimecost*Meta!O41</f>
        <v>618.26800000000003</v>
      </c>
      <c r="N44" s="5">
        <f>L44-Grade17!L44</f>
        <v>13817.270431694953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7590.3655216768739</v>
      </c>
      <c r="T44" s="22">
        <f t="shared" si="7"/>
        <v>2422.8031180297817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196009.74115165067</v>
      </c>
      <c r="D45" s="5">
        <f t="shared" si="15"/>
        <v>191138.67814055612</v>
      </c>
      <c r="E45" s="5">
        <f t="shared" si="1"/>
        <v>181638.67814055612</v>
      </c>
      <c r="F45" s="5">
        <f t="shared" si="2"/>
        <v>72394.742433477193</v>
      </c>
      <c r="G45" s="5">
        <f t="shared" si="3"/>
        <v>118743.93570707893</v>
      </c>
      <c r="H45" s="22">
        <f t="shared" si="16"/>
        <v>80363.485893185498</v>
      </c>
      <c r="I45" s="5">
        <f t="shared" si="17"/>
        <v>196937.60748114841</v>
      </c>
      <c r="J45" s="26">
        <f t="shared" si="5"/>
        <v>0.26764804083552318</v>
      </c>
      <c r="L45" s="22">
        <f t="shared" si="18"/>
        <v>268911.14991462562</v>
      </c>
      <c r="M45" s="5">
        <f>scrimecost*Meta!O42</f>
        <v>618.26800000000003</v>
      </c>
      <c r="N45" s="5">
        <f>L45-Grade17!L45</f>
        <v>14162.702192487224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7780.1246597187392</v>
      </c>
      <c r="T45" s="22">
        <f t="shared" si="7"/>
        <v>2390.6197536627451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200909.98468044199</v>
      </c>
      <c r="D46" s="5">
        <f t="shared" si="15"/>
        <v>195906.61509407006</v>
      </c>
      <c r="E46" s="5">
        <f t="shared" si="1"/>
        <v>186406.61509407006</v>
      </c>
      <c r="F46" s="5">
        <f t="shared" si="2"/>
        <v>74514.090409314143</v>
      </c>
      <c r="G46" s="5">
        <f t="shared" si="3"/>
        <v>121392.52468475592</v>
      </c>
      <c r="H46" s="22">
        <f t="shared" si="16"/>
        <v>82372.57304051517</v>
      </c>
      <c r="I46" s="5">
        <f t="shared" si="17"/>
        <v>201541.03825317719</v>
      </c>
      <c r="J46" s="26">
        <f t="shared" si="5"/>
        <v>0.26880903511715182</v>
      </c>
      <c r="L46" s="22">
        <f t="shared" si="18"/>
        <v>275633.92866249132</v>
      </c>
      <c r="M46" s="5">
        <f>scrimecost*Meta!O43</f>
        <v>342.92999999999995</v>
      </c>
      <c r="N46" s="5">
        <f>L46-Grade17!L46</f>
        <v>14516.769747299491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7974.6277762117552</v>
      </c>
      <c r="T46" s="22">
        <f t="shared" ref="T46:T69" si="20">S46/sreturn^(A46-startage+1)</f>
        <v>2358.8638978020117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205932.73429745299</v>
      </c>
      <c r="D47" s="5">
        <f t="shared" si="15"/>
        <v>200793.75047142178</v>
      </c>
      <c r="E47" s="5">
        <f t="shared" si="1"/>
        <v>191293.75047142178</v>
      </c>
      <c r="F47" s="5">
        <f t="shared" si="2"/>
        <v>76686.422084546983</v>
      </c>
      <c r="G47" s="5">
        <f t="shared" si="3"/>
        <v>124107.3283868748</v>
      </c>
      <c r="H47" s="22">
        <f t="shared" si="16"/>
        <v>84431.887366528026</v>
      </c>
      <c r="I47" s="5">
        <f t="shared" si="17"/>
        <v>206259.55479450658</v>
      </c>
      <c r="J47" s="26">
        <f t="shared" si="5"/>
        <v>0.26994171246508225</v>
      </c>
      <c r="L47" s="22">
        <f t="shared" si="18"/>
        <v>282524.77687905356</v>
      </c>
      <c r="M47" s="5">
        <f>scrimecost*Meta!O44</f>
        <v>342.92999999999995</v>
      </c>
      <c r="N47" s="5">
        <f>L47-Grade17!L47</f>
        <v>14879.688990981958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8173.993470617037</v>
      </c>
      <c r="T47" s="22">
        <f t="shared" si="20"/>
        <v>2327.529871627853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211081.05265488932</v>
      </c>
      <c r="D48" s="5">
        <f t="shared" si="15"/>
        <v>205803.06423320732</v>
      </c>
      <c r="E48" s="5">
        <f t="shared" si="1"/>
        <v>196303.06423320732</v>
      </c>
      <c r="F48" s="5">
        <f t="shared" si="2"/>
        <v>78913.062051660658</v>
      </c>
      <c r="G48" s="5">
        <f t="shared" si="3"/>
        <v>126890.00218154666</v>
      </c>
      <c r="H48" s="22">
        <f t="shared" si="16"/>
        <v>86542.684550691221</v>
      </c>
      <c r="I48" s="5">
        <f t="shared" si="17"/>
        <v>211096.03424936923</v>
      </c>
      <c r="J48" s="26">
        <f t="shared" si="5"/>
        <v>0.27104676353623386</v>
      </c>
      <c r="L48" s="22">
        <f t="shared" si="18"/>
        <v>289587.89630102989</v>
      </c>
      <c r="M48" s="5">
        <f>scrimecost*Meta!O45</f>
        <v>342.92999999999995</v>
      </c>
      <c r="N48" s="5">
        <f>L48-Grade17!L48</f>
        <v>15251.681215756515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8378.3433073824672</v>
      </c>
      <c r="T48" s="22">
        <f t="shared" si="20"/>
        <v>2296.6120717553508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216358.07897126154</v>
      </c>
      <c r="D49" s="5">
        <f t="shared" si="15"/>
        <v>210937.61083903749</v>
      </c>
      <c r="E49" s="5">
        <f t="shared" si="1"/>
        <v>201437.61083903749</v>
      </c>
      <c r="F49" s="5">
        <f t="shared" si="2"/>
        <v>81195.368017952162</v>
      </c>
      <c r="G49" s="5">
        <f t="shared" si="3"/>
        <v>129742.24282108532</v>
      </c>
      <c r="H49" s="22">
        <f t="shared" si="16"/>
        <v>88706.251664458512</v>
      </c>
      <c r="I49" s="5">
        <f t="shared" si="17"/>
        <v>216053.42569060344</v>
      </c>
      <c r="J49" s="26">
        <f t="shared" si="5"/>
        <v>0.27212486214223541</v>
      </c>
      <c r="L49" s="22">
        <f t="shared" si="18"/>
        <v>296827.59370855562</v>
      </c>
      <c r="M49" s="5">
        <f>scrimecost*Meta!O46</f>
        <v>342.92999999999995</v>
      </c>
      <c r="N49" s="5">
        <f>L49-Grade17!L49</f>
        <v>15632.973246150475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8587.8018900670559</v>
      </c>
      <c r="T49" s="22">
        <f t="shared" si="20"/>
        <v>2266.1049692322676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221767.03094554308</v>
      </c>
      <c r="D50" s="5">
        <f t="shared" si="15"/>
        <v>216200.52111001342</v>
      </c>
      <c r="E50" s="5">
        <f t="shared" si="1"/>
        <v>206700.52111001342</v>
      </c>
      <c r="F50" s="5">
        <f t="shared" si="2"/>
        <v>83534.731633400967</v>
      </c>
      <c r="G50" s="5">
        <f t="shared" si="3"/>
        <v>132665.78947661247</v>
      </c>
      <c r="H50" s="22">
        <f t="shared" si="16"/>
        <v>90923.907956069947</v>
      </c>
      <c r="I50" s="5">
        <f t="shared" si="17"/>
        <v>221134.7519178685</v>
      </c>
      <c r="J50" s="26">
        <f t="shared" si="5"/>
        <v>0.27317666566028581</v>
      </c>
      <c r="L50" s="22">
        <f t="shared" si="18"/>
        <v>304248.28355126944</v>
      </c>
      <c r="M50" s="5">
        <f>scrimecost*Meta!O47</f>
        <v>342.92999999999995</v>
      </c>
      <c r="N50" s="5">
        <f>L50-Grade17!L50</f>
        <v>16023.797577304125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8802.4969373186705</v>
      </c>
      <c r="T50" s="22">
        <f t="shared" si="20"/>
        <v>2236.0031085503065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227311.20671918167</v>
      </c>
      <c r="D51" s="5">
        <f t="shared" si="15"/>
        <v>221595.00413776378</v>
      </c>
      <c r="E51" s="5">
        <f t="shared" si="1"/>
        <v>212095.00413776378</v>
      </c>
      <c r="F51" s="5">
        <f t="shared" si="2"/>
        <v>85932.579339235992</v>
      </c>
      <c r="G51" s="5">
        <f t="shared" si="3"/>
        <v>135662.42479852779</v>
      </c>
      <c r="H51" s="22">
        <f t="shared" si="16"/>
        <v>93197.005654971697</v>
      </c>
      <c r="I51" s="5">
        <f t="shared" si="17"/>
        <v>226343.11130081525</v>
      </c>
      <c r="J51" s="26">
        <f t="shared" si="5"/>
        <v>0.27420281543399344</v>
      </c>
      <c r="L51" s="22">
        <f t="shared" si="18"/>
        <v>311854.4906400512</v>
      </c>
      <c r="M51" s="5">
        <f>scrimecost*Meta!O48</f>
        <v>180.90799999999999</v>
      </c>
      <c r="N51" s="5">
        <f>L51-Grade17!L51</f>
        <v>16424.392516736756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9022.559360751653</v>
      </c>
      <c r="T51" s="22">
        <f t="shared" si="20"/>
        <v>2206.3011066696195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232993.98688716118</v>
      </c>
      <c r="D52" s="5">
        <f t="shared" si="15"/>
        <v>227124.34924120785</v>
      </c>
      <c r="E52" s="5">
        <f t="shared" si="1"/>
        <v>217624.34924120785</v>
      </c>
      <c r="F52" s="5">
        <f t="shared" si="2"/>
        <v>88390.373237716878</v>
      </c>
      <c r="G52" s="5">
        <f t="shared" si="3"/>
        <v>138733.97600349097</v>
      </c>
      <c r="H52" s="22">
        <f t="shared" si="16"/>
        <v>95526.930796346001</v>
      </c>
      <c r="I52" s="5">
        <f t="shared" si="17"/>
        <v>231681.67966833562</v>
      </c>
      <c r="J52" s="26">
        <f t="shared" si="5"/>
        <v>0.27520393716443986</v>
      </c>
      <c r="L52" s="22">
        <f t="shared" si="18"/>
        <v>319650.85290605249</v>
      </c>
      <c r="M52" s="5">
        <f>scrimecost*Meta!O49</f>
        <v>180.90799999999999</v>
      </c>
      <c r="N52" s="5">
        <f>L52-Grade17!L52</f>
        <v>16835.002329655224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9248.1233447704708</v>
      </c>
      <c r="T52" s="22">
        <f t="shared" si="20"/>
        <v>2176.9936520560427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238818.83655934015</v>
      </c>
      <c r="D53" s="5">
        <f t="shared" si="15"/>
        <v>232791.92797223799</v>
      </c>
      <c r="E53" s="5">
        <f t="shared" si="1"/>
        <v>223291.92797223799</v>
      </c>
      <c r="F53" s="5">
        <f t="shared" si="2"/>
        <v>90909.611983659794</v>
      </c>
      <c r="G53" s="5">
        <f t="shared" si="3"/>
        <v>141882.31598857819</v>
      </c>
      <c r="H53" s="22">
        <f t="shared" si="16"/>
        <v>97915.104066254629</v>
      </c>
      <c r="I53" s="5">
        <f t="shared" si="17"/>
        <v>237153.71224504395</v>
      </c>
      <c r="J53" s="26">
        <f t="shared" si="5"/>
        <v>0.27618064129170478</v>
      </c>
      <c r="L53" s="22">
        <f t="shared" si="18"/>
        <v>327642.12422870373</v>
      </c>
      <c r="M53" s="5">
        <f>scrimecost*Meta!O50</f>
        <v>180.90799999999999</v>
      </c>
      <c r="N53" s="5">
        <f>L53-Grade17!L53</f>
        <v>17255.877387896529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9479.3264283896915</v>
      </c>
      <c r="T53" s="22">
        <f t="shared" si="20"/>
        <v>2148.0755037313011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244789.30747332369</v>
      </c>
      <c r="D54" s="5">
        <f t="shared" si="15"/>
        <v>238601.19617154394</v>
      </c>
      <c r="E54" s="5">
        <f t="shared" si="1"/>
        <v>229101.19617154394</v>
      </c>
      <c r="F54" s="5">
        <f t="shared" si="2"/>
        <v>93491.831698251277</v>
      </c>
      <c r="G54" s="5">
        <f t="shared" si="3"/>
        <v>145109.36447329266</v>
      </c>
      <c r="H54" s="22">
        <f t="shared" si="16"/>
        <v>100362.98166791099</v>
      </c>
      <c r="I54" s="5">
        <f t="shared" si="17"/>
        <v>242762.54563617008</v>
      </c>
      <c r="J54" s="26">
        <f t="shared" si="5"/>
        <v>0.27713352336708502</v>
      </c>
      <c r="L54" s="22">
        <f t="shared" si="18"/>
        <v>335833.17733442126</v>
      </c>
      <c r="M54" s="5">
        <f>scrimecost*Meta!O51</f>
        <v>180.90799999999999</v>
      </c>
      <c r="N54" s="5">
        <f>L54-Grade17!L54</f>
        <v>17687.274322593934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9716.3095890994282</v>
      </c>
      <c r="T54" s="22">
        <f t="shared" si="20"/>
        <v>2119.5414903358273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250909.04016015673</v>
      </c>
      <c r="D55" s="5">
        <f t="shared" si="15"/>
        <v>244555.6960758325</v>
      </c>
      <c r="E55" s="5">
        <f t="shared" si="1"/>
        <v>235055.6960758325</v>
      </c>
      <c r="F55" s="5">
        <f t="shared" si="2"/>
        <v>96138.606905707551</v>
      </c>
      <c r="G55" s="5">
        <f t="shared" si="3"/>
        <v>148417.08917012496</v>
      </c>
      <c r="H55" s="22">
        <f t="shared" si="16"/>
        <v>102872.05620960877</v>
      </c>
      <c r="I55" s="5">
        <f t="shared" si="17"/>
        <v>248511.5998620743</v>
      </c>
      <c r="J55" s="26">
        <f t="shared" si="5"/>
        <v>0.27806316441623669</v>
      </c>
      <c r="L55" s="22">
        <f t="shared" si="18"/>
        <v>344229.0067677818</v>
      </c>
      <c r="M55" s="5">
        <f>scrimecost*Meta!O52</f>
        <v>180.90799999999999</v>
      </c>
      <c r="N55" s="5">
        <f>L55-Grade17!L55</f>
        <v>18129.456180658832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9959.2173288269405</v>
      </c>
      <c r="T55" s="22">
        <f t="shared" si="20"/>
        <v>2091.38650920391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257181.76616416062</v>
      </c>
      <c r="D56" s="5">
        <f t="shared" si="15"/>
        <v>250659.05847772831</v>
      </c>
      <c r="E56" s="5">
        <f t="shared" si="1"/>
        <v>241159.05847772831</v>
      </c>
      <c r="F56" s="5">
        <f t="shared" si="2"/>
        <v>98851.551493350242</v>
      </c>
      <c r="G56" s="5">
        <f t="shared" si="3"/>
        <v>151807.50698437807</v>
      </c>
      <c r="H56" s="22">
        <f t="shared" si="16"/>
        <v>105443.85761484897</v>
      </c>
      <c r="I56" s="5">
        <f t="shared" si="17"/>
        <v>254404.38044362611</v>
      </c>
      <c r="J56" s="26">
        <f t="shared" si="5"/>
        <v>0.27897013129345771</v>
      </c>
      <c r="L56" s="22">
        <f t="shared" si="18"/>
        <v>352834.73193697637</v>
      </c>
      <c r="M56" s="5">
        <f>scrimecost*Meta!O53</f>
        <v>54.67</v>
      </c>
      <c r="N56" s="5">
        <f>L56-Grade17!L56</f>
        <v>18582.692585175333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10208.197762047632</v>
      </c>
      <c r="T56" s="22">
        <f t="shared" si="20"/>
        <v>2063.6055254512125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4.3110048864036798E-10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7" sqref="G7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0.98599999999999999</v>
      </c>
      <c r="D3" s="8">
        <f>Grade9!T2</f>
        <v>1.0392030971824113</v>
      </c>
      <c r="F3" s="15">
        <f t="shared" ref="F3:F12" si="0">(D3-1)*100</f>
        <v>3.9203097182411328</v>
      </c>
      <c r="G3" s="15">
        <f>K3*M3+K4*M4+K5*M5+K6*M6</f>
        <v>4.0036500227703531</v>
      </c>
      <c r="H3" s="15"/>
      <c r="I3" s="15"/>
      <c r="K3" s="8">
        <f>1-B3</f>
        <v>1.4000000000000012E-2</v>
      </c>
      <c r="L3" s="8">
        <f>D3</f>
        <v>1.0392030971824113</v>
      </c>
      <c r="M3" s="8">
        <f t="shared" ref="M3:M12" si="1">(L3-1)*100</f>
        <v>3.9203097182411328</v>
      </c>
    </row>
    <row r="4" spans="1:22" x14ac:dyDescent="0.2">
      <c r="A4" s="18">
        <v>10</v>
      </c>
      <c r="B4" s="11">
        <f>Meta!E4</f>
        <v>0.98599999999999999</v>
      </c>
      <c r="D4" s="8">
        <f>Grade10!T2</f>
        <v>1.0398365406249781</v>
      </c>
      <c r="F4" s="15">
        <f t="shared" si="0"/>
        <v>3.9836540624978101</v>
      </c>
      <c r="G4" s="15">
        <f>N4*P4+N5*P5+N6*P6</f>
        <v>4.0333639505572982</v>
      </c>
      <c r="H4" s="15"/>
      <c r="I4" s="15"/>
      <c r="K4" s="8">
        <f>B3*(1-B4)</f>
        <v>1.3804000000000012E-2</v>
      </c>
      <c r="L4" s="8">
        <f>(D3*D4)^0.5</f>
        <v>1.0395197706541812</v>
      </c>
      <c r="M4" s="8">
        <f t="shared" si="1"/>
        <v>3.9519770654181219</v>
      </c>
      <c r="N4" s="8">
        <f>1-B4</f>
        <v>1.4000000000000012E-2</v>
      </c>
      <c r="O4" s="8">
        <f>D4</f>
        <v>1.0398365406249781</v>
      </c>
      <c r="P4" s="8">
        <f>(O4-1)*100</f>
        <v>3.9836540624978101</v>
      </c>
    </row>
    <row r="5" spans="1:22" x14ac:dyDescent="0.2">
      <c r="A5" s="18">
        <v>11</v>
      </c>
      <c r="B5" s="11">
        <f>Meta!E5</f>
        <v>0.98599999999999999</v>
      </c>
      <c r="D5" s="8">
        <f>Grade11!T2</f>
        <v>1.0391551241119399</v>
      </c>
      <c r="F5" s="15">
        <f t="shared" si="0"/>
        <v>3.9155124111939887</v>
      </c>
      <c r="G5" s="15">
        <f>Q5*S5+Q6*S6</f>
        <v>4.0590487184529112</v>
      </c>
      <c r="H5" s="15"/>
      <c r="I5" s="15"/>
      <c r="K5" s="8">
        <f>B3*B4*(1-B5)</f>
        <v>1.3610744000000011E-2</v>
      </c>
      <c r="L5" s="8">
        <f>(D3*D4*D5)^(1/3)</f>
        <v>1.0393982075915476</v>
      </c>
      <c r="M5" s="8">
        <f t="shared" si="1"/>
        <v>3.9398207591547552</v>
      </c>
      <c r="N5" s="8">
        <f>B4*(1-B5)</f>
        <v>1.3804000000000012E-2</v>
      </c>
      <c r="O5" s="8">
        <f>(D4*D5)^0.5</f>
        <v>1.03949577653268</v>
      </c>
      <c r="P5" s="8">
        <f>(O5-1)*100</f>
        <v>3.9495776532679994</v>
      </c>
      <c r="Q5" s="8">
        <f>1-B5</f>
        <v>1.4000000000000012E-2</v>
      </c>
      <c r="R5" s="8">
        <f>D5</f>
        <v>1.0391551241119399</v>
      </c>
      <c r="S5" s="8">
        <f>(R5-1)*100</f>
        <v>3.9155124111939887</v>
      </c>
    </row>
    <row r="6" spans="1:22" x14ac:dyDescent="0.2">
      <c r="A6" s="18">
        <v>12</v>
      </c>
      <c r="B6" s="11">
        <f>Meta!E6</f>
        <v>0.98599999999999999</v>
      </c>
      <c r="D6" s="8">
        <f>Grade12!T2</f>
        <v>1.0420686504131258</v>
      </c>
      <c r="F6" s="15">
        <f t="shared" si="0"/>
        <v>4.2068650413125797</v>
      </c>
      <c r="G6" s="15">
        <f>T6*V6</f>
        <v>4.2068650413125797</v>
      </c>
      <c r="H6" s="15"/>
      <c r="I6" s="15"/>
      <c r="K6" s="8">
        <f>B3*B4*B5</f>
        <v>0.95858525599999989</v>
      </c>
      <c r="L6" s="8">
        <f>(D3*D4*D5*D6)^0.25</f>
        <v>1.0400651760446564</v>
      </c>
      <c r="M6" s="8">
        <f t="shared" si="1"/>
        <v>4.0065176044656425</v>
      </c>
      <c r="N6" s="8">
        <f>B4*B5</f>
        <v>0.97219599999999995</v>
      </c>
      <c r="O6" s="8">
        <f>(D4*D5*D6)^(1/3)</f>
        <v>1.0403526945570298</v>
      </c>
      <c r="P6" s="8">
        <f>(O6-1)*100</f>
        <v>4.0352694557029833</v>
      </c>
      <c r="Q6" s="8">
        <f>B5</f>
        <v>0.98599999999999999</v>
      </c>
      <c r="R6" s="8">
        <f>(D5*D6)^0.5</f>
        <v>1.0406108675932677</v>
      </c>
      <c r="S6" s="8">
        <f>(R6-1)*100</f>
        <v>4.0610867593267708</v>
      </c>
      <c r="T6" s="8">
        <v>1</v>
      </c>
      <c r="U6" s="8">
        <f>D6</f>
        <v>1.0420686504131258</v>
      </c>
      <c r="V6" s="8">
        <f>(U6-1)*100</f>
        <v>4.2068650413125797</v>
      </c>
    </row>
    <row r="7" spans="1:22" x14ac:dyDescent="0.2">
      <c r="A7" s="18">
        <v>13</v>
      </c>
      <c r="B7" s="11">
        <f>Meta!E7</f>
        <v>0.90300000000000002</v>
      </c>
      <c r="D7" s="8">
        <f>Grade13!T2</f>
        <v>1.0401916524360499</v>
      </c>
      <c r="F7" s="15">
        <f t="shared" si="0"/>
        <v>4.0191652436049941</v>
      </c>
      <c r="G7" s="15">
        <f>K7*M7+K8*M8+K9*M9+K10*M10</f>
        <v>3.9952549687724703</v>
      </c>
      <c r="H7" s="15"/>
      <c r="I7" s="15"/>
      <c r="K7" s="8">
        <f>1-B7</f>
        <v>9.6999999999999975E-2</v>
      </c>
      <c r="L7" s="8">
        <f>D7</f>
        <v>1.0401916524360499</v>
      </c>
      <c r="M7" s="8">
        <f t="shared" si="1"/>
        <v>4.0191652436049941</v>
      </c>
    </row>
    <row r="8" spans="1:22" x14ac:dyDescent="0.2">
      <c r="A8" s="18">
        <v>14</v>
      </c>
      <c r="B8" s="11">
        <f>Meta!E8</f>
        <v>0.90300000000000002</v>
      </c>
      <c r="D8" s="8">
        <f>Grade14!T2</f>
        <v>1.0401173719556851</v>
      </c>
      <c r="F8" s="15">
        <f t="shared" si="0"/>
        <v>4.0117371955685099</v>
      </c>
      <c r="G8" s="15">
        <f>N8*P8+N9*P9+N10*P10</f>
        <v>3.9831099777452645</v>
      </c>
      <c r="H8" s="15"/>
      <c r="I8" s="15"/>
      <c r="K8" s="8">
        <f>B7*(1-B8)</f>
        <v>8.7590999999999974E-2</v>
      </c>
      <c r="L8" s="8">
        <f>(D7*D8)^0.5</f>
        <v>1.0401545115327941</v>
      </c>
      <c r="M8" s="8">
        <f t="shared" si="1"/>
        <v>4.0154511532794146</v>
      </c>
      <c r="N8" s="8">
        <f>1-B8</f>
        <v>9.6999999999999975E-2</v>
      </c>
      <c r="O8" s="8">
        <f>D8</f>
        <v>1.0401173719556851</v>
      </c>
      <c r="P8" s="8">
        <f>(O8-1)*100</f>
        <v>4.0117371955685099</v>
      </c>
    </row>
    <row r="9" spans="1:22" x14ac:dyDescent="0.2">
      <c r="A9" s="18">
        <v>15</v>
      </c>
      <c r="B9" s="11">
        <f>Meta!E9</f>
        <v>0.90300000000000002</v>
      </c>
      <c r="D9" s="8">
        <f>Grade15!T2</f>
        <v>1.0392141890351601</v>
      </c>
      <c r="F9" s="15">
        <f t="shared" si="0"/>
        <v>3.9214189035160052</v>
      </c>
      <c r="G9" s="15">
        <f>Q9*S9+Q10*S10</f>
        <v>3.9619978664259676</v>
      </c>
      <c r="H9" s="15"/>
      <c r="I9" s="15"/>
      <c r="K9" s="8">
        <f>B7*B8*(1-B9)</f>
        <v>7.909467299999999E-2</v>
      </c>
      <c r="L9" s="8">
        <f>(D7*D8*D9)^(1/3)</f>
        <v>1.0398409762003205</v>
      </c>
      <c r="M9" s="8">
        <f t="shared" si="1"/>
        <v>3.9840976200320455</v>
      </c>
      <c r="N9" s="8">
        <f>B8*(1-B9)</f>
        <v>8.7590999999999974E-2</v>
      </c>
      <c r="O9" s="8">
        <f>(D8*D9)^0.5</f>
        <v>1.0396656824182999</v>
      </c>
      <c r="P9" s="8">
        <f>(O9-1)*100</f>
        <v>3.966568241829993</v>
      </c>
      <c r="Q9" s="8">
        <f>1-B9</f>
        <v>9.6999999999999975E-2</v>
      </c>
      <c r="R9" s="8">
        <f>D9</f>
        <v>1.0392141890351601</v>
      </c>
      <c r="S9" s="8">
        <f>(R9-1)*100</f>
        <v>3.9214189035160052</v>
      </c>
    </row>
    <row r="10" spans="1:22" x14ac:dyDescent="0.2">
      <c r="A10" s="18">
        <v>16</v>
      </c>
      <c r="B10" s="11">
        <f>Meta!E10</f>
        <v>0.90300000000000002</v>
      </c>
      <c r="D10" s="8">
        <f>Grade16!T2</f>
        <v>1.0401131422253056</v>
      </c>
      <c r="F10" s="15">
        <f t="shared" si="0"/>
        <v>4.0113142225305598</v>
      </c>
      <c r="G10" s="15">
        <f>T10*V10</f>
        <v>4.0113142225305598</v>
      </c>
      <c r="H10" s="15"/>
      <c r="I10" s="15"/>
      <c r="K10" s="8">
        <f>B7*B8*B9</f>
        <v>0.7363143270000001</v>
      </c>
      <c r="L10" s="8">
        <f>(D7*D8*D9*D10)^0.25</f>
        <v>1.0399090110291902</v>
      </c>
      <c r="M10" s="8">
        <f t="shared" si="1"/>
        <v>3.99090110291902</v>
      </c>
      <c r="N10" s="8">
        <f>B8*B9</f>
        <v>0.81540900000000005</v>
      </c>
      <c r="O10" s="8">
        <f>(D8*D9*D10)^(1/3)</f>
        <v>1.0398148142944827</v>
      </c>
      <c r="P10" s="8">
        <f>(O10-1)*100</f>
        <v>3.9814814294482748</v>
      </c>
      <c r="Q10" s="8">
        <f>B9</f>
        <v>0.90300000000000002</v>
      </c>
      <c r="R10" s="8">
        <f>(D9*D10)^0.5</f>
        <v>1.0396635684693789</v>
      </c>
      <c r="S10" s="8">
        <f>(R10-1)*100</f>
        <v>3.9663568469378907</v>
      </c>
      <c r="T10" s="8">
        <v>1</v>
      </c>
      <c r="U10" s="8">
        <f>D10</f>
        <v>1.0401131422253056</v>
      </c>
      <c r="V10" s="8">
        <f>(U10-1)*100</f>
        <v>4.0113142225305598</v>
      </c>
    </row>
    <row r="11" spans="1:22" x14ac:dyDescent="0.2">
      <c r="A11" s="18">
        <v>17</v>
      </c>
      <c r="B11" s="11">
        <f>Meta!E11</f>
        <v>0.70699999999999996</v>
      </c>
      <c r="D11" s="8">
        <f>Grade17!T2</f>
        <v>1.0404562634046366</v>
      </c>
      <c r="F11" s="15">
        <f t="shared" si="0"/>
        <v>4.0456263404636594</v>
      </c>
      <c r="G11" s="15">
        <f>K11*M11+K12*M12</f>
        <v>3.987015572310471</v>
      </c>
      <c r="H11" s="15"/>
      <c r="I11" s="15"/>
      <c r="K11" s="8">
        <f>1-B11</f>
        <v>0.29300000000000004</v>
      </c>
      <c r="L11" s="8">
        <f>D11</f>
        <v>1.0404562634046366</v>
      </c>
      <c r="M11" s="8">
        <f t="shared" si="1"/>
        <v>4.0456263404636594</v>
      </c>
    </row>
    <row r="12" spans="1:22" x14ac:dyDescent="0.2">
      <c r="A12" s="18">
        <v>18</v>
      </c>
      <c r="B12" s="11">
        <f>Meta!E12</f>
        <v>0.70699999999999996</v>
      </c>
      <c r="D12" s="8">
        <f>Grade18!T2</f>
        <v>1.0387989106906914</v>
      </c>
      <c r="F12" s="15">
        <f t="shared" si="0"/>
        <v>3.8798910690691413</v>
      </c>
      <c r="G12" s="15">
        <f>N12*P12</f>
        <v>3.8798910690691413</v>
      </c>
      <c r="H12" s="15"/>
      <c r="I12" s="15"/>
      <c r="K12" s="8">
        <f>B11</f>
        <v>0.70699999999999996</v>
      </c>
      <c r="L12" s="8">
        <f>(D11*D12)^0.5</f>
        <v>1.0396272567829508</v>
      </c>
      <c r="M12" s="8">
        <f t="shared" si="1"/>
        <v>3.9627256782950759</v>
      </c>
      <c r="N12" s="8">
        <v>1</v>
      </c>
      <c r="O12" s="8">
        <f>D12</f>
        <v>1.0387989106906914</v>
      </c>
      <c r="P12" s="8">
        <f>(O12-1)*100</f>
        <v>3.8798910690691413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</row>
    <row r="2" spans="1:18" x14ac:dyDescent="0.2">
      <c r="B2" s="5">
        <f>Meta!A2+6</f>
        <v>14</v>
      </c>
      <c r="C2" s="7">
        <f>Meta!B2</f>
        <v>50848</v>
      </c>
      <c r="D2" s="7">
        <f>Meta!C2</f>
        <v>22613</v>
      </c>
      <c r="E2" s="1">
        <f>Meta!D2</f>
        <v>5.7000000000000002E-2</v>
      </c>
      <c r="F2" s="1">
        <f>Meta!F2</f>
        <v>0.60199999999999998</v>
      </c>
      <c r="G2" s="1">
        <f>Meta!I2</f>
        <v>2.0085479604911836</v>
      </c>
      <c r="H2" s="1">
        <f>Meta!E2</f>
        <v>1</v>
      </c>
      <c r="I2" s="13"/>
      <c r="K2" s="1">
        <f>Meta!D2</f>
        <v>5.7000000000000002E-2</v>
      </c>
      <c r="L2" s="13"/>
      <c r="N2" s="22">
        <f>Meta!T2</f>
        <v>97802</v>
      </c>
      <c r="O2" s="22">
        <f>Meta!U2</f>
        <v>41496</v>
      </c>
      <c r="P2" s="1">
        <f>Meta!V2</f>
        <v>3.7999999999999999E-2</v>
      </c>
      <c r="Q2" s="1">
        <f>Meta!X2</f>
        <v>0.67400000000000004</v>
      </c>
      <c r="R2" s="22">
        <f>Meta!W2</f>
        <v>1290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25315.800767617864</v>
      </c>
      <c r="D5" s="5">
        <f>IF(A5&lt;startage,1,0)*(C5*(1-initialunempprob))+IF(A5=startage,1,0)*(C5*(1-unempprob))+IF(A5&gt;startage,1,0)*(C5*(1-unempprob)+unempprob*300*52)</f>
        <v>23872.800123863646</v>
      </c>
      <c r="E5" s="5">
        <f>IF(D5-9500&gt;0,1,0)*(D5-9500)</f>
        <v>14372.800123863646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4994.46924044148</v>
      </c>
      <c r="G5" s="5">
        <f>D5-F5</f>
        <v>18878.330883422168</v>
      </c>
      <c r="H5" s="22">
        <f t="shared" ref="H5:H36" si="1">benefits*B5/expnorm</f>
        <v>11258.381898169893</v>
      </c>
      <c r="I5" s="5">
        <f>G5+IF(A5&lt;startage,1,0)*(H5*(1-initialunempprob))+IF(A5&gt;=startage,1,0)*(H5*(1-unempprob))</f>
        <v>29494.985013396377</v>
      </c>
      <c r="J5" s="26">
        <f t="shared" ref="J5:J36" si="2">(F5-(IF(A5&gt;startage,1,0)*(unempprob*300*52)))/(IF(A5&lt;startage,1,0)*((C5+H5)*(1-initialunempprob))+IF(A5&gt;=startage,1,0)*((C5+H5)*(1-unempprob)))</f>
        <v>0.14481148943914399</v>
      </c>
      <c r="L5" s="22">
        <f t="shared" ref="L5:L36" si="3">(sincome+sbenefits)*(1-sunemp)*B5/expnorm</f>
        <v>66717.190047694763</v>
      </c>
      <c r="M5" s="5">
        <f>scrimecost*Meta!O2</f>
        <v>1411.2600000000002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25948.695786808308</v>
      </c>
      <c r="D6" s="5">
        <f t="shared" ref="D6:D36" si="5">IF(A6&lt;startage,1,0)*(C6*(1-initialunempprob))+IF(A6=startage,1,0)*(C6*(1-unempprob))+IF(A6&gt;startage,1,0)*(C6*(1-unempprob)+unempprob*300*52)</f>
        <v>25358.820126960232</v>
      </c>
      <c r="E6" s="5">
        <f t="shared" ref="E6:E56" si="6">IF(D6-9500&gt;0,1,0)*(D6-9500)</f>
        <v>15858.820126960232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5479.6547714525159</v>
      </c>
      <c r="G6" s="5">
        <f t="shared" ref="G6:G56" si="8">D6-F6</f>
        <v>19879.165355507717</v>
      </c>
      <c r="H6" s="22">
        <f t="shared" si="1"/>
        <v>11539.841445624139</v>
      </c>
      <c r="I6" s="5">
        <f t="shared" ref="I6:I36" si="9">G6+IF(A6&lt;startage,1,0)*(H6*(1-initialunempprob))+IF(A6&gt;=startage,1,0)*(H6*(1-unempprob))</f>
        <v>30761.235838731278</v>
      </c>
      <c r="J6" s="26">
        <f t="shared" si="2"/>
        <v>0.1298510677203692</v>
      </c>
      <c r="L6" s="22">
        <f t="shared" si="3"/>
        <v>68385.119798887128</v>
      </c>
      <c r="M6" s="5">
        <f>scrimecost*Meta!O3</f>
        <v>2394.2400000000002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26597.413181478514</v>
      </c>
      <c r="D7" s="5">
        <f t="shared" si="5"/>
        <v>25970.560630134238</v>
      </c>
      <c r="E7" s="5">
        <f t="shared" si="6"/>
        <v>16470.560630134238</v>
      </c>
      <c r="F7" s="5">
        <f t="shared" si="7"/>
        <v>5679.3880457388286</v>
      </c>
      <c r="G7" s="5">
        <f t="shared" si="8"/>
        <v>20291.172584395408</v>
      </c>
      <c r="H7" s="22">
        <f t="shared" si="1"/>
        <v>11828.337481764744</v>
      </c>
      <c r="I7" s="5">
        <f t="shared" si="9"/>
        <v>31445.29482969956</v>
      </c>
      <c r="J7" s="26">
        <f t="shared" si="2"/>
        <v>0.13219605937653386</v>
      </c>
      <c r="L7" s="22">
        <f t="shared" si="3"/>
        <v>70094.747793859293</v>
      </c>
      <c r="M7" s="5">
        <f>scrimecost*Meta!O4</f>
        <v>3028.9199999999996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27262.348511015476</v>
      </c>
      <c r="D8" s="5">
        <f t="shared" si="5"/>
        <v>26597.594645887595</v>
      </c>
      <c r="E8" s="5">
        <f t="shared" si="6"/>
        <v>17097.594645887595</v>
      </c>
      <c r="F8" s="5">
        <f t="shared" si="7"/>
        <v>5884.1146518822998</v>
      </c>
      <c r="G8" s="5">
        <f t="shared" si="8"/>
        <v>20713.479994005294</v>
      </c>
      <c r="H8" s="22">
        <f t="shared" si="1"/>
        <v>12124.045918808863</v>
      </c>
      <c r="I8" s="5">
        <f t="shared" si="9"/>
        <v>32146.455295442051</v>
      </c>
      <c r="J8" s="26">
        <f t="shared" si="2"/>
        <v>0.13448385611425548</v>
      </c>
      <c r="L8" s="22">
        <f t="shared" si="3"/>
        <v>71847.116488705797</v>
      </c>
      <c r="M8" s="5">
        <f>scrimecost*Meta!O5</f>
        <v>3498.48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27943.907223790862</v>
      </c>
      <c r="D9" s="5">
        <f t="shared" si="5"/>
        <v>27240.304512034782</v>
      </c>
      <c r="E9" s="5">
        <f t="shared" si="6"/>
        <v>17740.304512034782</v>
      </c>
      <c r="F9" s="5">
        <f t="shared" si="7"/>
        <v>6093.9594231793562</v>
      </c>
      <c r="G9" s="5">
        <f t="shared" si="8"/>
        <v>21146.345088855425</v>
      </c>
      <c r="H9" s="22">
        <f t="shared" si="1"/>
        <v>12427.147066779084</v>
      </c>
      <c r="I9" s="5">
        <f t="shared" si="9"/>
        <v>32865.144772828098</v>
      </c>
      <c r="J9" s="26">
        <f t="shared" si="2"/>
        <v>0.13671585293154481</v>
      </c>
      <c r="L9" s="22">
        <f t="shared" si="3"/>
        <v>73643.29440092342</v>
      </c>
      <c r="M9" s="5">
        <f>scrimecost*Meta!O6</f>
        <v>4251.84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28642.504904385631</v>
      </c>
      <c r="D10" s="5">
        <f t="shared" si="5"/>
        <v>27899.082124835648</v>
      </c>
      <c r="E10" s="5">
        <f t="shared" si="6"/>
        <v>18399.082124835648</v>
      </c>
      <c r="F10" s="5">
        <f t="shared" si="7"/>
        <v>6309.0503137588385</v>
      </c>
      <c r="G10" s="5">
        <f t="shared" si="8"/>
        <v>21590.031811076809</v>
      </c>
      <c r="H10" s="22">
        <f t="shared" si="1"/>
        <v>12737.825743448557</v>
      </c>
      <c r="I10" s="5">
        <f t="shared" si="9"/>
        <v>33601.801487148798</v>
      </c>
      <c r="J10" s="26">
        <f t="shared" si="2"/>
        <v>0.13889341080207104</v>
      </c>
      <c r="L10" s="22">
        <f t="shared" si="3"/>
        <v>75484.376760946499</v>
      </c>
      <c r="M10" s="5">
        <f>scrimecost*Meta!O7</f>
        <v>4544.67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29358.56752699527</v>
      </c>
      <c r="D11" s="5">
        <f t="shared" si="5"/>
        <v>28574.329177956537</v>
      </c>
      <c r="E11" s="5">
        <f t="shared" si="6"/>
        <v>19074.329177956537</v>
      </c>
      <c r="F11" s="5">
        <f t="shared" si="7"/>
        <v>6529.5184766028087</v>
      </c>
      <c r="G11" s="5">
        <f t="shared" si="8"/>
        <v>22044.81070135373</v>
      </c>
      <c r="H11" s="22">
        <f t="shared" si="1"/>
        <v>13056.271387034771</v>
      </c>
      <c r="I11" s="5">
        <f t="shared" si="9"/>
        <v>34356.874619327515</v>
      </c>
      <c r="J11" s="26">
        <f t="shared" si="2"/>
        <v>0.14101785750502341</v>
      </c>
      <c r="L11" s="22">
        <f t="shared" si="3"/>
        <v>77371.486179970161</v>
      </c>
      <c r="M11" s="5">
        <f>scrimecost*Meta!O8</f>
        <v>4352.46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30092.531715170157</v>
      </c>
      <c r="D12" s="5">
        <f t="shared" si="5"/>
        <v>29266.457407405458</v>
      </c>
      <c r="E12" s="5">
        <f t="shared" si="6"/>
        <v>19766.457407405458</v>
      </c>
      <c r="F12" s="5">
        <f t="shared" si="7"/>
        <v>6755.4983435178819</v>
      </c>
      <c r="G12" s="5">
        <f t="shared" si="8"/>
        <v>22510.959063887574</v>
      </c>
      <c r="H12" s="22">
        <f t="shared" si="1"/>
        <v>13382.678171710641</v>
      </c>
      <c r="I12" s="5">
        <f t="shared" si="9"/>
        <v>35130.824579810709</v>
      </c>
      <c r="J12" s="26">
        <f t="shared" si="2"/>
        <v>0.14309048843473315</v>
      </c>
      <c r="L12" s="22">
        <f t="shared" si="3"/>
        <v>79305.773334469413</v>
      </c>
      <c r="M12" s="5">
        <f>scrimecost*Meta!O9</f>
        <v>3952.56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30844.845008049404</v>
      </c>
      <c r="D13" s="5">
        <f t="shared" si="5"/>
        <v>29975.888842590586</v>
      </c>
      <c r="E13" s="5">
        <f t="shared" si="6"/>
        <v>20475.888842590586</v>
      </c>
      <c r="F13" s="5">
        <f t="shared" si="7"/>
        <v>6987.1277071058266</v>
      </c>
      <c r="G13" s="5">
        <f t="shared" si="8"/>
        <v>22988.761135484761</v>
      </c>
      <c r="H13" s="22">
        <f t="shared" si="1"/>
        <v>13717.245126003407</v>
      </c>
      <c r="I13" s="5">
        <f t="shared" si="9"/>
        <v>35924.123289305971</v>
      </c>
      <c r="J13" s="26">
        <f t="shared" si="2"/>
        <v>0.14511256739054743</v>
      </c>
      <c r="L13" s="22">
        <f t="shared" si="3"/>
        <v>81288.417667831149</v>
      </c>
      <c r="M13" s="5">
        <f>scrimecost*Meta!O10</f>
        <v>3622.3199999999997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31615.966133250633</v>
      </c>
      <c r="D14" s="5">
        <f t="shared" si="5"/>
        <v>30703.056063655345</v>
      </c>
      <c r="E14" s="5">
        <f t="shared" si="6"/>
        <v>21203.056063655345</v>
      </c>
      <c r="F14" s="5">
        <f t="shared" si="7"/>
        <v>7224.5478047834695</v>
      </c>
      <c r="G14" s="5">
        <f t="shared" si="8"/>
        <v>23478.508258871876</v>
      </c>
      <c r="H14" s="22">
        <f t="shared" si="1"/>
        <v>14060.176254153488</v>
      </c>
      <c r="I14" s="5">
        <f t="shared" si="9"/>
        <v>36737.254466538616</v>
      </c>
      <c r="J14" s="26">
        <f t="shared" si="2"/>
        <v>0.1470853273474394</v>
      </c>
      <c r="L14" s="22">
        <f t="shared" si="3"/>
        <v>83320.628109526908</v>
      </c>
      <c r="M14" s="5">
        <f>scrimecost*Meta!O11</f>
        <v>3384.96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32406.365286581899</v>
      </c>
      <c r="D15" s="5">
        <f t="shared" si="5"/>
        <v>31448.402465246731</v>
      </c>
      <c r="E15" s="5">
        <f t="shared" si="6"/>
        <v>21948.402465246731</v>
      </c>
      <c r="F15" s="5">
        <f t="shared" si="7"/>
        <v>7467.9034049030579</v>
      </c>
      <c r="G15" s="5">
        <f t="shared" si="8"/>
        <v>23980.499060343675</v>
      </c>
      <c r="H15" s="22">
        <f t="shared" si="1"/>
        <v>14411.680660507327</v>
      </c>
      <c r="I15" s="5">
        <f t="shared" si="9"/>
        <v>37570.713923202085</v>
      </c>
      <c r="J15" s="26">
        <f t="shared" si="2"/>
        <v>0.14900997120782186</v>
      </c>
      <c r="L15" s="22">
        <f t="shared" si="3"/>
        <v>85403.643812265072</v>
      </c>
      <c r="M15" s="5">
        <f>scrimecost*Meta!O12</f>
        <v>3234.03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33216.524418746441</v>
      </c>
      <c r="D16" s="5">
        <f t="shared" si="5"/>
        <v>32212.382526877893</v>
      </c>
      <c r="E16" s="5">
        <f t="shared" si="6"/>
        <v>22712.382526877893</v>
      </c>
      <c r="F16" s="5">
        <f t="shared" si="7"/>
        <v>7717.3428950256321</v>
      </c>
      <c r="G16" s="5">
        <f t="shared" si="8"/>
        <v>24495.039631852262</v>
      </c>
      <c r="H16" s="22">
        <f t="shared" si="1"/>
        <v>14771.97267702001</v>
      </c>
      <c r="I16" s="5">
        <f t="shared" si="9"/>
        <v>38425.009866282133</v>
      </c>
      <c r="J16" s="26">
        <f t="shared" si="2"/>
        <v>0.15088767253502422</v>
      </c>
      <c r="L16" s="22">
        <f t="shared" si="3"/>
        <v>87538.734907571707</v>
      </c>
      <c r="M16" s="5">
        <f>scrimecost*Meta!O13</f>
        <v>2715.45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34046.937529215102</v>
      </c>
      <c r="D17" s="5">
        <f t="shared" si="5"/>
        <v>32995.462090049841</v>
      </c>
      <c r="E17" s="5">
        <f t="shared" si="6"/>
        <v>23495.462090049841</v>
      </c>
      <c r="F17" s="5">
        <f t="shared" si="7"/>
        <v>7973.0183724012732</v>
      </c>
      <c r="G17" s="5">
        <f t="shared" si="8"/>
        <v>25022.443717648566</v>
      </c>
      <c r="H17" s="22">
        <f t="shared" si="1"/>
        <v>15141.271993945509</v>
      </c>
      <c r="I17" s="5">
        <f t="shared" si="9"/>
        <v>39300.663207939178</v>
      </c>
      <c r="J17" s="26">
        <f t="shared" si="2"/>
        <v>0.15271957626888022</v>
      </c>
      <c r="L17" s="22">
        <f t="shared" si="3"/>
        <v>89727.20328026099</v>
      </c>
      <c r="M17" s="5">
        <f>scrimecost*Meta!O14</f>
        <v>2715.45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34898.110967445478</v>
      </c>
      <c r="D18" s="5">
        <f t="shared" si="5"/>
        <v>33798.11864230108</v>
      </c>
      <c r="E18" s="5">
        <f t="shared" si="6"/>
        <v>24298.11864230108</v>
      </c>
      <c r="F18" s="5">
        <f t="shared" si="7"/>
        <v>8235.0857367113022</v>
      </c>
      <c r="G18" s="5">
        <f t="shared" si="8"/>
        <v>25563.032905589778</v>
      </c>
      <c r="H18" s="22">
        <f t="shared" si="1"/>
        <v>15519.803793794144</v>
      </c>
      <c r="I18" s="5">
        <f t="shared" si="9"/>
        <v>40198.207883137657</v>
      </c>
      <c r="J18" s="26">
        <f t="shared" si="2"/>
        <v>0.15450679942386164</v>
      </c>
      <c r="L18" s="22">
        <f t="shared" si="3"/>
        <v>91970.383362267516</v>
      </c>
      <c r="M18" s="5">
        <f>scrimecost*Meta!O15</f>
        <v>2715.45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35770.563741631617</v>
      </c>
      <c r="D19" s="5">
        <f t="shared" si="5"/>
        <v>34620.841608358613</v>
      </c>
      <c r="E19" s="5">
        <f t="shared" si="6"/>
        <v>25120.841608358613</v>
      </c>
      <c r="F19" s="5">
        <f t="shared" si="7"/>
        <v>8503.7047851290863</v>
      </c>
      <c r="G19" s="5">
        <f t="shared" si="8"/>
        <v>26117.136823229528</v>
      </c>
      <c r="H19" s="22">
        <f t="shared" si="1"/>
        <v>15907.798888638996</v>
      </c>
      <c r="I19" s="5">
        <f t="shared" si="9"/>
        <v>41118.191175216096</v>
      </c>
      <c r="J19" s="26">
        <f t="shared" si="2"/>
        <v>0.15625043177018502</v>
      </c>
      <c r="L19" s="22">
        <f t="shared" si="3"/>
        <v>94269.642946324195</v>
      </c>
      <c r="M19" s="5">
        <f>scrimecost*Meta!O16</f>
        <v>2715.45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36664.827835172415</v>
      </c>
      <c r="D20" s="5">
        <f t="shared" si="5"/>
        <v>35464.132648567582</v>
      </c>
      <c r="E20" s="5">
        <f t="shared" si="6"/>
        <v>25964.132648567582</v>
      </c>
      <c r="F20" s="5">
        <f t="shared" si="7"/>
        <v>8779.039309757316</v>
      </c>
      <c r="G20" s="5">
        <f t="shared" si="8"/>
        <v>26685.093338810264</v>
      </c>
      <c r="H20" s="22">
        <f t="shared" si="1"/>
        <v>16305.493860854973</v>
      </c>
      <c r="I20" s="5">
        <f t="shared" si="9"/>
        <v>42061.174049596506</v>
      </c>
      <c r="J20" s="26">
        <f t="shared" si="2"/>
        <v>0.15795153649830543</v>
      </c>
      <c r="L20" s="22">
        <f t="shared" si="3"/>
        <v>96626.384019982303</v>
      </c>
      <c r="M20" s="5">
        <f>scrimecost*Meta!O17</f>
        <v>2715.45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37581.448531051719</v>
      </c>
      <c r="D21" s="5">
        <f t="shared" si="5"/>
        <v>36328.505964781769</v>
      </c>
      <c r="E21" s="5">
        <f t="shared" si="6"/>
        <v>26828.505964781769</v>
      </c>
      <c r="F21" s="5">
        <f t="shared" si="7"/>
        <v>9061.257197501247</v>
      </c>
      <c r="G21" s="5">
        <f t="shared" si="8"/>
        <v>27267.248767280522</v>
      </c>
      <c r="H21" s="22">
        <f t="shared" si="1"/>
        <v>16713.131207376347</v>
      </c>
      <c r="I21" s="5">
        <f t="shared" si="9"/>
        <v>43027.731495836415</v>
      </c>
      <c r="J21" s="26">
        <f t="shared" si="2"/>
        <v>0.15961115086720329</v>
      </c>
      <c r="L21" s="22">
        <f t="shared" si="3"/>
        <v>99042.043620481854</v>
      </c>
      <c r="M21" s="5">
        <f>scrimecost*Meta!O18</f>
        <v>2189.13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38520.984744328009</v>
      </c>
      <c r="D22" s="5">
        <f t="shared" si="5"/>
        <v>37214.488613901311</v>
      </c>
      <c r="E22" s="5">
        <f t="shared" si="6"/>
        <v>27714.488613901311</v>
      </c>
      <c r="F22" s="5">
        <f t="shared" si="7"/>
        <v>9350.5305324387773</v>
      </c>
      <c r="G22" s="5">
        <f t="shared" si="8"/>
        <v>27863.958081462533</v>
      </c>
      <c r="H22" s="22">
        <f t="shared" si="1"/>
        <v>17130.959487560754</v>
      </c>
      <c r="I22" s="5">
        <f t="shared" si="9"/>
        <v>44018.452878232325</v>
      </c>
      <c r="J22" s="26">
        <f t="shared" si="2"/>
        <v>0.1612302868368598</v>
      </c>
      <c r="L22" s="22">
        <f t="shared" si="3"/>
        <v>101518.09471099389</v>
      </c>
      <c r="M22" s="5">
        <f>scrimecost*Meta!O19</f>
        <v>2189.13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39484.009362936209</v>
      </c>
      <c r="D23" s="5">
        <f t="shared" si="5"/>
        <v>38122.620829248837</v>
      </c>
      <c r="E23" s="5">
        <f t="shared" si="6"/>
        <v>28622.620829248837</v>
      </c>
      <c r="F23" s="5">
        <f t="shared" si="7"/>
        <v>9647.035700749746</v>
      </c>
      <c r="G23" s="5">
        <f t="shared" si="8"/>
        <v>28475.585128499093</v>
      </c>
      <c r="H23" s="22">
        <f t="shared" si="1"/>
        <v>17559.233474749773</v>
      </c>
      <c r="I23" s="5">
        <f t="shared" si="9"/>
        <v>45033.942295188128</v>
      </c>
      <c r="J23" s="26">
        <f t="shared" si="2"/>
        <v>0.16280993168530511</v>
      </c>
      <c r="L23" s="22">
        <f t="shared" si="3"/>
        <v>104056.04707876875</v>
      </c>
      <c r="M23" s="5">
        <f>scrimecost*Meta!O20</f>
        <v>2189.13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40471.109597009614</v>
      </c>
      <c r="D24" s="5">
        <f t="shared" si="5"/>
        <v>39053.456349980064</v>
      </c>
      <c r="E24" s="5">
        <f t="shared" si="6"/>
        <v>29553.456349980064</v>
      </c>
      <c r="F24" s="5">
        <f t="shared" si="7"/>
        <v>9950.9534982684909</v>
      </c>
      <c r="G24" s="5">
        <f t="shared" si="8"/>
        <v>29102.502851711572</v>
      </c>
      <c r="H24" s="22">
        <f t="shared" si="1"/>
        <v>17998.214311618518</v>
      </c>
      <c r="I24" s="5">
        <f t="shared" si="9"/>
        <v>46074.818947567837</v>
      </c>
      <c r="J24" s="26">
        <f t="shared" si="2"/>
        <v>0.16435104861061769</v>
      </c>
      <c r="L24" s="22">
        <f t="shared" si="3"/>
        <v>106657.44825573797</v>
      </c>
      <c r="M24" s="5">
        <f>scrimecost*Meta!O21</f>
        <v>2189.13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41482.887336934844</v>
      </c>
      <c r="D25" s="5">
        <f t="shared" si="5"/>
        <v>40007.562758729553</v>
      </c>
      <c r="E25" s="5">
        <f t="shared" si="6"/>
        <v>30507.562758729553</v>
      </c>
      <c r="F25" s="5">
        <f t="shared" si="7"/>
        <v>10262.469240725199</v>
      </c>
      <c r="G25" s="5">
        <f t="shared" si="8"/>
        <v>29745.093518004353</v>
      </c>
      <c r="H25" s="22">
        <f t="shared" si="1"/>
        <v>18448.169669408977</v>
      </c>
      <c r="I25" s="5">
        <f t="shared" si="9"/>
        <v>47141.71751625702</v>
      </c>
      <c r="J25" s="26">
        <f t="shared" si="2"/>
        <v>0.16585457731823966</v>
      </c>
      <c r="L25" s="22">
        <f t="shared" si="3"/>
        <v>109323.88446213139</v>
      </c>
      <c r="M25" s="5">
        <f>scrimecost*Meta!O22</f>
        <v>2189.13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42519.959520358214</v>
      </c>
      <c r="D26" s="5">
        <f t="shared" si="5"/>
        <v>40985.52182769779</v>
      </c>
      <c r="E26" s="5">
        <f t="shared" si="6"/>
        <v>31485.52182769779</v>
      </c>
      <c r="F26" s="5">
        <f t="shared" si="7"/>
        <v>10581.772876743329</v>
      </c>
      <c r="G26" s="5">
        <f t="shared" si="8"/>
        <v>30403.748950954461</v>
      </c>
      <c r="H26" s="22">
        <f t="shared" si="1"/>
        <v>18909.373911144201</v>
      </c>
      <c r="I26" s="5">
        <f t="shared" si="9"/>
        <v>48235.288549163437</v>
      </c>
      <c r="J26" s="26">
        <f t="shared" si="2"/>
        <v>0.16732143459396848</v>
      </c>
      <c r="L26" s="22">
        <f t="shared" si="3"/>
        <v>112056.98157368468</v>
      </c>
      <c r="M26" s="5">
        <f>scrimecost*Meta!O23</f>
        <v>1698.9299999999998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43582.95850836717</v>
      </c>
      <c r="D27" s="5">
        <f t="shared" si="5"/>
        <v>41987.92987339024</v>
      </c>
      <c r="E27" s="5">
        <f t="shared" si="6"/>
        <v>32487.92987339024</v>
      </c>
      <c r="F27" s="5">
        <f t="shared" si="7"/>
        <v>10909.059103661913</v>
      </c>
      <c r="G27" s="5">
        <f t="shared" si="8"/>
        <v>31078.870769728324</v>
      </c>
      <c r="H27" s="22">
        <f t="shared" si="1"/>
        <v>19382.108258922806</v>
      </c>
      <c r="I27" s="5">
        <f t="shared" si="9"/>
        <v>49356.19885789253</v>
      </c>
      <c r="J27" s="26">
        <f t="shared" si="2"/>
        <v>0.16875251486297216</v>
      </c>
      <c r="L27" s="22">
        <f t="shared" si="3"/>
        <v>114858.40611302678</v>
      </c>
      <c r="M27" s="5">
        <f>scrimecost*Meta!O24</f>
        <v>1698.9299999999998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44672.532471076353</v>
      </c>
      <c r="D28" s="5">
        <f t="shared" si="5"/>
        <v>43015.398120224992</v>
      </c>
      <c r="E28" s="5">
        <f t="shared" si="6"/>
        <v>33515.398120224992</v>
      </c>
      <c r="F28" s="5">
        <f t="shared" si="7"/>
        <v>11244.527486253461</v>
      </c>
      <c r="G28" s="5">
        <f t="shared" si="8"/>
        <v>31770.870633971532</v>
      </c>
      <c r="H28" s="22">
        <f t="shared" si="1"/>
        <v>19866.660965395877</v>
      </c>
      <c r="I28" s="5">
        <f t="shared" si="9"/>
        <v>50505.131924339847</v>
      </c>
      <c r="J28" s="26">
        <f t="shared" si="2"/>
        <v>0.17014869073517086</v>
      </c>
      <c r="L28" s="22">
        <f t="shared" si="3"/>
        <v>117729.86626585246</v>
      </c>
      <c r="M28" s="5">
        <f>scrimecost*Meta!O25</f>
        <v>1698.9299999999998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45789.345782853256</v>
      </c>
      <c r="D29" s="5">
        <f t="shared" si="5"/>
        <v>44068.553073230614</v>
      </c>
      <c r="E29" s="5">
        <f t="shared" si="6"/>
        <v>34568.553073230614</v>
      </c>
      <c r="F29" s="5">
        <f t="shared" si="7"/>
        <v>11595.237885732857</v>
      </c>
      <c r="G29" s="5">
        <f t="shared" si="8"/>
        <v>32473.315187497756</v>
      </c>
      <c r="H29" s="22">
        <f t="shared" si="1"/>
        <v>20363.32748953077</v>
      </c>
      <c r="I29" s="5">
        <f t="shared" si="9"/>
        <v>51675.933010125271</v>
      </c>
      <c r="J29" s="26">
        <f t="shared" si="2"/>
        <v>0.17162070598259482</v>
      </c>
      <c r="L29" s="22">
        <f t="shared" si="3"/>
        <v>120673.11292249875</v>
      </c>
      <c r="M29" s="5">
        <f>scrimecost*Meta!O26</f>
        <v>1698.9299999999998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46934.079427424578</v>
      </c>
      <c r="D30" s="5">
        <f t="shared" si="5"/>
        <v>45148.036900061372</v>
      </c>
      <c r="E30" s="5">
        <f t="shared" si="6"/>
        <v>35648.036900061372</v>
      </c>
      <c r="F30" s="5">
        <f t="shared" si="7"/>
        <v>12055.637737876175</v>
      </c>
      <c r="G30" s="5">
        <f t="shared" si="8"/>
        <v>33092.399162185196</v>
      </c>
      <c r="H30" s="22">
        <f t="shared" si="1"/>
        <v>20872.410676769039</v>
      </c>
      <c r="I30" s="5">
        <f t="shared" si="9"/>
        <v>52775.082430378403</v>
      </c>
      <c r="J30" s="26">
        <f t="shared" si="2"/>
        <v>0.17463516207454888</v>
      </c>
      <c r="L30" s="22">
        <f t="shared" si="3"/>
        <v>123689.94074556121</v>
      </c>
      <c r="M30" s="5">
        <f>scrimecost*Meta!O27</f>
        <v>1698.9299999999998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48107.431413110186</v>
      </c>
      <c r="D31" s="5">
        <f t="shared" si="5"/>
        <v>46254.507822562897</v>
      </c>
      <c r="E31" s="5">
        <f t="shared" si="6"/>
        <v>36754.507822562897</v>
      </c>
      <c r="F31" s="5">
        <f t="shared" si="7"/>
        <v>12527.547586323075</v>
      </c>
      <c r="G31" s="5">
        <f t="shared" si="8"/>
        <v>33726.960236239822</v>
      </c>
      <c r="H31" s="22">
        <f t="shared" si="1"/>
        <v>21394.220943688262</v>
      </c>
      <c r="I31" s="5">
        <f t="shared" si="9"/>
        <v>53901.710586137851</v>
      </c>
      <c r="J31" s="26">
        <f t="shared" si="2"/>
        <v>0.177576094847187</v>
      </c>
      <c r="L31" s="22">
        <f t="shared" si="3"/>
        <v>126782.18926420023</v>
      </c>
      <c r="M31" s="5">
        <f>scrimecost*Meta!O28</f>
        <v>1486.08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49310.117198437947</v>
      </c>
      <c r="D32" s="5">
        <f t="shared" si="5"/>
        <v>47388.64051812698</v>
      </c>
      <c r="E32" s="5">
        <f t="shared" si="6"/>
        <v>37888.64051812698</v>
      </c>
      <c r="F32" s="5">
        <f t="shared" si="7"/>
        <v>13011.255180981156</v>
      </c>
      <c r="G32" s="5">
        <f t="shared" si="8"/>
        <v>34377.385337145824</v>
      </c>
      <c r="H32" s="22">
        <f t="shared" si="1"/>
        <v>21929.076467280469</v>
      </c>
      <c r="I32" s="5">
        <f t="shared" si="9"/>
        <v>55056.504445791303</v>
      </c>
      <c r="J32" s="26">
        <f t="shared" si="2"/>
        <v>0.18044529755219982</v>
      </c>
      <c r="L32" s="22">
        <f t="shared" si="3"/>
        <v>129951.74399580524</v>
      </c>
      <c r="M32" s="5">
        <f>scrimecost*Meta!O29</f>
        <v>1486.08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50542.870128398892</v>
      </c>
      <c r="D33" s="5">
        <f t="shared" si="5"/>
        <v>48551.126531080146</v>
      </c>
      <c r="E33" s="5">
        <f t="shared" si="6"/>
        <v>39051.126531080146</v>
      </c>
      <c r="F33" s="5">
        <f t="shared" si="7"/>
        <v>13507.055465505684</v>
      </c>
      <c r="G33" s="5">
        <f t="shared" si="8"/>
        <v>35044.071065574462</v>
      </c>
      <c r="H33" s="22">
        <f t="shared" si="1"/>
        <v>22477.303378962479</v>
      </c>
      <c r="I33" s="5">
        <f t="shared" si="9"/>
        <v>56240.168151936079</v>
      </c>
      <c r="J33" s="26">
        <f t="shared" si="2"/>
        <v>0.18324451970343184</v>
      </c>
      <c r="L33" s="22">
        <f t="shared" si="3"/>
        <v>133200.53759570036</v>
      </c>
      <c r="M33" s="5">
        <f>scrimecost*Meta!O30</f>
        <v>1486.08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51806.441881608866</v>
      </c>
      <c r="D34" s="5">
        <f t="shared" si="5"/>
        <v>49742.674694357156</v>
      </c>
      <c r="E34" s="5">
        <f t="shared" si="6"/>
        <v>40242.674694357156</v>
      </c>
      <c r="F34" s="5">
        <f t="shared" si="7"/>
        <v>14015.250757143327</v>
      </c>
      <c r="G34" s="5">
        <f t="shared" si="8"/>
        <v>35727.423937213825</v>
      </c>
      <c r="H34" s="22">
        <f t="shared" si="1"/>
        <v>23039.235963436542</v>
      </c>
      <c r="I34" s="5">
        <f t="shared" si="9"/>
        <v>57453.423450734481</v>
      </c>
      <c r="J34" s="26">
        <f t="shared" si="2"/>
        <v>0.18597546814365823</v>
      </c>
      <c r="L34" s="22">
        <f t="shared" si="3"/>
        <v>136530.55103559289</v>
      </c>
      <c r="M34" s="5">
        <f>scrimecost*Meta!O31</f>
        <v>1486.08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53101.602928649074</v>
      </c>
      <c r="D35" s="5">
        <f t="shared" si="5"/>
        <v>50964.01156171607</v>
      </c>
      <c r="E35" s="5">
        <f t="shared" si="6"/>
        <v>41464.01156171607</v>
      </c>
      <c r="F35" s="5">
        <f t="shared" si="7"/>
        <v>14536.150931071905</v>
      </c>
      <c r="G35" s="5">
        <f t="shared" si="8"/>
        <v>36427.860630644165</v>
      </c>
      <c r="H35" s="22">
        <f t="shared" si="1"/>
        <v>23615.216862522451</v>
      </c>
      <c r="I35" s="5">
        <f t="shared" si="9"/>
        <v>58697.010132002833</v>
      </c>
      <c r="J35" s="26">
        <f t="shared" si="2"/>
        <v>0.18863980808534239</v>
      </c>
      <c r="L35" s="22">
        <f t="shared" si="3"/>
        <v>139943.81481148268</v>
      </c>
      <c r="M35" s="5">
        <f>scrimecost*Meta!O32</f>
        <v>1486.08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54429.143001865319</v>
      </c>
      <c r="D36" s="5">
        <f t="shared" si="5"/>
        <v>52215.881850758989</v>
      </c>
      <c r="E36" s="5">
        <f t="shared" si="6"/>
        <v>42715.881850758989</v>
      </c>
      <c r="F36" s="5">
        <f t="shared" si="7"/>
        <v>15070.07360934871</v>
      </c>
      <c r="G36" s="5">
        <f t="shared" si="8"/>
        <v>37145.808241410283</v>
      </c>
      <c r="H36" s="22">
        <f t="shared" si="1"/>
        <v>24205.597284085517</v>
      </c>
      <c r="I36" s="5">
        <f t="shared" si="9"/>
        <v>59971.686480302924</v>
      </c>
      <c r="J36" s="26">
        <f t="shared" si="2"/>
        <v>0.19123916412601005</v>
      </c>
      <c r="L36" s="22">
        <f t="shared" si="3"/>
        <v>143442.41018176978</v>
      </c>
      <c r="M36" s="5">
        <f>scrimecost*Meta!O33</f>
        <v>1200.99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55789.871576911937</v>
      </c>
      <c r="D37" s="5">
        <f t="shared" ref="D37:D56" si="12">IF(A37&lt;startage,1,0)*(C37*(1-initialunempprob))+IF(A37=startage,1,0)*(C37*(1-unempprob))+IF(A37&gt;startage,1,0)*(C37*(1-unempprob)+unempprob*300*52)</f>
        <v>53499.048897027948</v>
      </c>
      <c r="E37" s="5">
        <f t="shared" si="6"/>
        <v>43999.048897027948</v>
      </c>
      <c r="F37" s="5">
        <f t="shared" si="7"/>
        <v>15617.344354582419</v>
      </c>
      <c r="G37" s="5">
        <f t="shared" si="8"/>
        <v>37881.704542445528</v>
      </c>
      <c r="H37" s="22">
        <f t="shared" ref="H37:H56" si="13">benefits*B37/expnorm</f>
        <v>24810.737216187652</v>
      </c>
      <c r="I37" s="5">
        <f t="shared" ref="I37:I56" si="14">G37+IF(A37&lt;startage,1,0)*(H37*(1-initialunempprob))+IF(A37&gt;=startage,1,0)*(H37*(1-unempprob))</f>
        <v>61278.229737310481</v>
      </c>
      <c r="J37" s="26">
        <f t="shared" ref="J37:J56" si="15">(F37-(IF(A37&gt;startage,1,0)*(unempprob*300*52)))/(IF(A37&lt;startage,1,0)*((C37+H37)*(1-initialunempprob))+IF(A37&gt;=startage,1,0)*((C37+H37)*(1-unempprob)))</f>
        <v>0.19377512123885635</v>
      </c>
      <c r="L37" s="22">
        <f t="shared" ref="L37:L56" si="16">(sincome+sbenefits)*(1-sunemp)*B37/expnorm</f>
        <v>147028.470436314</v>
      </c>
      <c r="M37" s="5">
        <f>scrimecost*Meta!O34</f>
        <v>1200.99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57184.618366334733</v>
      </c>
      <c r="D38" s="5">
        <f t="shared" si="12"/>
        <v>54814.295119453651</v>
      </c>
      <c r="E38" s="5">
        <f t="shared" si="6"/>
        <v>45314.295119453651</v>
      </c>
      <c r="F38" s="5">
        <f t="shared" si="7"/>
        <v>16178.296868446982</v>
      </c>
      <c r="G38" s="5">
        <f t="shared" si="8"/>
        <v>38635.998251006669</v>
      </c>
      <c r="H38" s="22">
        <f t="shared" si="13"/>
        <v>25431.005646592341</v>
      </c>
      <c r="I38" s="5">
        <f t="shared" si="14"/>
        <v>62617.436575743246</v>
      </c>
      <c r="J38" s="26">
        <f t="shared" si="15"/>
        <v>0.19624922573919434</v>
      </c>
      <c r="L38" s="22">
        <f t="shared" si="16"/>
        <v>150704.18219722185</v>
      </c>
      <c r="M38" s="5">
        <f>scrimecost*Meta!O35</f>
        <v>1200.99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58614.233825493095</v>
      </c>
      <c r="D39" s="5">
        <f t="shared" si="12"/>
        <v>56162.422497439984</v>
      </c>
      <c r="E39" s="5">
        <f t="shared" si="6"/>
        <v>46662.422497439984</v>
      </c>
      <c r="F39" s="5">
        <f t="shared" si="7"/>
        <v>16753.273195158152</v>
      </c>
      <c r="G39" s="5">
        <f t="shared" si="8"/>
        <v>39409.149302281832</v>
      </c>
      <c r="H39" s="22">
        <f t="shared" si="13"/>
        <v>26066.780787757147</v>
      </c>
      <c r="I39" s="5">
        <f t="shared" si="14"/>
        <v>63990.123585136826</v>
      </c>
      <c r="J39" s="26">
        <f t="shared" si="15"/>
        <v>0.19866298622732886</v>
      </c>
      <c r="L39" s="22">
        <f t="shared" si="16"/>
        <v>154471.78675215237</v>
      </c>
      <c r="M39" s="5">
        <f>scrimecost*Meta!O36</f>
        <v>1200.99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60079.589671130416</v>
      </c>
      <c r="D40" s="5">
        <f t="shared" si="12"/>
        <v>57544.253059875977</v>
      </c>
      <c r="E40" s="5">
        <f t="shared" si="6"/>
        <v>48044.253059875977</v>
      </c>
      <c r="F40" s="5">
        <f t="shared" si="7"/>
        <v>17342.623930037105</v>
      </c>
      <c r="G40" s="5">
        <f t="shared" si="8"/>
        <v>40201.629129838868</v>
      </c>
      <c r="H40" s="22">
        <f t="shared" si="13"/>
        <v>26718.450307451076</v>
      </c>
      <c r="I40" s="5">
        <f t="shared" si="14"/>
        <v>65397.127769765226</v>
      </c>
      <c r="J40" s="26">
        <f t="shared" si="15"/>
        <v>0.20101787450843578</v>
      </c>
      <c r="L40" s="22">
        <f t="shared" si="16"/>
        <v>158333.58142095618</v>
      </c>
      <c r="M40" s="5">
        <f>scrimecost*Meta!O37</f>
        <v>1200.99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61581.579412908686</v>
      </c>
      <c r="D41" s="5">
        <f t="shared" si="12"/>
        <v>58960.629386372886</v>
      </c>
      <c r="E41" s="5">
        <f t="shared" si="6"/>
        <v>49460.629386372886</v>
      </c>
      <c r="F41" s="5">
        <f t="shared" si="7"/>
        <v>17946.708433288037</v>
      </c>
      <c r="G41" s="5">
        <f t="shared" si="8"/>
        <v>41013.920953084846</v>
      </c>
      <c r="H41" s="22">
        <f t="shared" si="13"/>
        <v>27386.41156513735</v>
      </c>
      <c r="I41" s="5">
        <f t="shared" si="14"/>
        <v>66839.30705900937</v>
      </c>
      <c r="J41" s="26">
        <f t="shared" si="15"/>
        <v>0.20331532649000356</v>
      </c>
      <c r="L41" s="22">
        <f t="shared" si="16"/>
        <v>162291.92095648008</v>
      </c>
      <c r="M41" s="5">
        <f>scrimecost*Meta!O38</f>
        <v>802.38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63121.118898231391</v>
      </c>
      <c r="D42" s="5">
        <f t="shared" si="12"/>
        <v>60412.415121032194</v>
      </c>
      <c r="E42" s="5">
        <f t="shared" si="6"/>
        <v>50912.415121032194</v>
      </c>
      <c r="F42" s="5">
        <f t="shared" si="7"/>
        <v>18565.89504912023</v>
      </c>
      <c r="G42" s="5">
        <f t="shared" si="8"/>
        <v>41846.52007191196</v>
      </c>
      <c r="H42" s="22">
        <f t="shared" si="13"/>
        <v>28071.071854265781</v>
      </c>
      <c r="I42" s="5">
        <f t="shared" si="14"/>
        <v>68317.540830484591</v>
      </c>
      <c r="J42" s="26">
        <f t="shared" si="15"/>
        <v>0.20555674305738664</v>
      </c>
      <c r="L42" s="22">
        <f t="shared" si="16"/>
        <v>166349.21898039206</v>
      </c>
      <c r="M42" s="5">
        <f>scrimecost*Meta!O39</f>
        <v>802.38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64699.146870687167</v>
      </c>
      <c r="D43" s="5">
        <f t="shared" si="12"/>
        <v>61900.495499057994</v>
      </c>
      <c r="E43" s="5">
        <f t="shared" si="6"/>
        <v>52400.495499057994</v>
      </c>
      <c r="F43" s="5">
        <f t="shared" si="7"/>
        <v>19200.561330348235</v>
      </c>
      <c r="G43" s="5">
        <f t="shared" si="8"/>
        <v>42699.934168709762</v>
      </c>
      <c r="H43" s="22">
        <f t="shared" si="13"/>
        <v>28772.848650622422</v>
      </c>
      <c r="I43" s="5">
        <f t="shared" si="14"/>
        <v>69832.7304462467</v>
      </c>
      <c r="J43" s="26">
        <f t="shared" si="15"/>
        <v>0.2077434909280044</v>
      </c>
      <c r="L43" s="22">
        <f t="shared" si="16"/>
        <v>170507.94945490183</v>
      </c>
      <c r="M43" s="5">
        <f>scrimecost*Meta!O40</f>
        <v>802.38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66316.625542454349</v>
      </c>
      <c r="D44" s="5">
        <f t="shared" si="12"/>
        <v>63425.777886534444</v>
      </c>
      <c r="E44" s="5">
        <f t="shared" si="6"/>
        <v>53925.777886534444</v>
      </c>
      <c r="F44" s="5">
        <f t="shared" si="7"/>
        <v>19851.094268606939</v>
      </c>
      <c r="G44" s="5">
        <f t="shared" si="8"/>
        <v>43574.683617927505</v>
      </c>
      <c r="H44" s="22">
        <f t="shared" si="13"/>
        <v>29492.169866887984</v>
      </c>
      <c r="I44" s="5">
        <f t="shared" si="14"/>
        <v>71385.799802402878</v>
      </c>
      <c r="J44" s="26">
        <f t="shared" si="15"/>
        <v>0.20987690348470453</v>
      </c>
      <c r="L44" s="22">
        <f t="shared" si="16"/>
        <v>174770.64819127441</v>
      </c>
      <c r="M44" s="5">
        <f>scrimecost*Meta!O41</f>
        <v>802.38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67974.541181015695</v>
      </c>
      <c r="D45" s="5">
        <f t="shared" si="12"/>
        <v>64989.192333697792</v>
      </c>
      <c r="E45" s="5">
        <f t="shared" si="6"/>
        <v>55489.192333697792</v>
      </c>
      <c r="F45" s="5">
        <f t="shared" si="7"/>
        <v>20517.890530322107</v>
      </c>
      <c r="G45" s="5">
        <f t="shared" si="8"/>
        <v>44471.301803375682</v>
      </c>
      <c r="H45" s="22">
        <f t="shared" si="13"/>
        <v>30229.47411356018</v>
      </c>
      <c r="I45" s="5">
        <f t="shared" si="14"/>
        <v>72977.695892462929</v>
      </c>
      <c r="J45" s="26">
        <f t="shared" si="15"/>
        <v>0.21195828158880226</v>
      </c>
      <c r="L45" s="22">
        <f t="shared" si="16"/>
        <v>179139.91439605624</v>
      </c>
      <c r="M45" s="5">
        <f>scrimecost*Meta!O42</f>
        <v>802.38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69673.904710541101</v>
      </c>
      <c r="D46" s="5">
        <f t="shared" si="12"/>
        <v>66591.69214204025</v>
      </c>
      <c r="E46" s="5">
        <f t="shared" si="6"/>
        <v>57091.69214204025</v>
      </c>
      <c r="F46" s="5">
        <f t="shared" si="7"/>
        <v>21201.356698580166</v>
      </c>
      <c r="G46" s="5">
        <f t="shared" si="8"/>
        <v>45390.335443460084</v>
      </c>
      <c r="H46" s="22">
        <f t="shared" si="13"/>
        <v>30985.210966399183</v>
      </c>
      <c r="I46" s="5">
        <f t="shared" si="14"/>
        <v>74609.38938477452</v>
      </c>
      <c r="J46" s="26">
        <f t="shared" si="15"/>
        <v>0.21398889437328791</v>
      </c>
      <c r="L46" s="22">
        <f t="shared" si="16"/>
        <v>183618.41225595761</v>
      </c>
      <c r="M46" s="5">
        <f>scrimecost*Meta!O43</f>
        <v>445.04999999999995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71415.752328304618</v>
      </c>
      <c r="D47" s="5">
        <f t="shared" si="12"/>
        <v>68234.254445591243</v>
      </c>
      <c r="E47" s="5">
        <f t="shared" si="6"/>
        <v>58734.254445591243</v>
      </c>
      <c r="F47" s="5">
        <f t="shared" si="7"/>
        <v>21901.909521044665</v>
      </c>
      <c r="G47" s="5">
        <f t="shared" si="8"/>
        <v>46332.344924546574</v>
      </c>
      <c r="H47" s="22">
        <f t="shared" si="13"/>
        <v>31759.841240559163</v>
      </c>
      <c r="I47" s="5">
        <f t="shared" si="14"/>
        <v>76281.875214393862</v>
      </c>
      <c r="J47" s="26">
        <f t="shared" si="15"/>
        <v>0.21596998001668846</v>
      </c>
      <c r="L47" s="22">
        <f t="shared" si="16"/>
        <v>188208.87256235656</v>
      </c>
      <c r="M47" s="5">
        <f>scrimecost*Meta!O44</f>
        <v>445.04999999999995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73201.146136512238</v>
      </c>
      <c r="D48" s="5">
        <f t="shared" si="12"/>
        <v>69917.880806731031</v>
      </c>
      <c r="E48" s="5">
        <f t="shared" si="6"/>
        <v>60417.880806731031</v>
      </c>
      <c r="F48" s="5">
        <f t="shared" si="7"/>
        <v>22619.976164070787</v>
      </c>
      <c r="G48" s="5">
        <f t="shared" si="8"/>
        <v>47297.904642660244</v>
      </c>
      <c r="H48" s="22">
        <f t="shared" si="13"/>
        <v>32553.837271573142</v>
      </c>
      <c r="I48" s="5">
        <f t="shared" si="14"/>
        <v>77996.17318975371</v>
      </c>
      <c r="J48" s="26">
        <f t="shared" si="15"/>
        <v>0.21790274649805497</v>
      </c>
      <c r="L48" s="22">
        <f t="shared" si="16"/>
        <v>192914.09437641545</v>
      </c>
      <c r="M48" s="5">
        <f>scrimecost*Meta!O45</f>
        <v>445.04999999999995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75031.174789925019</v>
      </c>
      <c r="D49" s="5">
        <f t="shared" si="12"/>
        <v>71643.597826899291</v>
      </c>
      <c r="E49" s="5">
        <f t="shared" si="6"/>
        <v>62143.597826899291</v>
      </c>
      <c r="F49" s="5">
        <f t="shared" si="7"/>
        <v>23355.994473172548</v>
      </c>
      <c r="G49" s="5">
        <f t="shared" si="8"/>
        <v>48287.603353726743</v>
      </c>
      <c r="H49" s="22">
        <f t="shared" si="13"/>
        <v>33367.68320336246</v>
      </c>
      <c r="I49" s="5">
        <f t="shared" si="14"/>
        <v>79753.328614497543</v>
      </c>
      <c r="J49" s="26">
        <f t="shared" si="15"/>
        <v>0.21978837233353438</v>
      </c>
      <c r="L49" s="22">
        <f t="shared" si="16"/>
        <v>197736.9467358258</v>
      </c>
      <c r="M49" s="5">
        <f>scrimecost*Meta!O46</f>
        <v>445.04999999999995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76906.954159673158</v>
      </c>
      <c r="D50" s="5">
        <f t="shared" si="12"/>
        <v>73412.457772571783</v>
      </c>
      <c r="E50" s="5">
        <f t="shared" si="6"/>
        <v>63912.457772571783</v>
      </c>
      <c r="F50" s="5">
        <f t="shared" si="7"/>
        <v>24110.413240001868</v>
      </c>
      <c r="G50" s="5">
        <f t="shared" si="8"/>
        <v>49302.044532569911</v>
      </c>
      <c r="H50" s="22">
        <f t="shared" si="13"/>
        <v>34201.875283446527</v>
      </c>
      <c r="I50" s="5">
        <f t="shared" si="14"/>
        <v>81554.412924859993</v>
      </c>
      <c r="J50" s="26">
        <f t="shared" si="15"/>
        <v>0.22162800729497778</v>
      </c>
      <c r="L50" s="22">
        <f t="shared" si="16"/>
        <v>202680.3704042215</v>
      </c>
      <c r="M50" s="5">
        <f>scrimecost*Meta!O47</f>
        <v>445.04999999999995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78829.628013664958</v>
      </c>
      <c r="D51" s="5">
        <f t="shared" si="12"/>
        <v>75225.539216886042</v>
      </c>
      <c r="E51" s="5">
        <f t="shared" si="6"/>
        <v>65725.539216886042</v>
      </c>
      <c r="F51" s="5">
        <f t="shared" si="7"/>
        <v>24883.692476001896</v>
      </c>
      <c r="G51" s="5">
        <f t="shared" si="8"/>
        <v>50341.846740884146</v>
      </c>
      <c r="H51" s="22">
        <f t="shared" si="13"/>
        <v>35056.922165532684</v>
      </c>
      <c r="I51" s="5">
        <f t="shared" si="14"/>
        <v>83400.524342981458</v>
      </c>
      <c r="J51" s="26">
        <f t="shared" si="15"/>
        <v>0.22342277311101999</v>
      </c>
      <c r="L51" s="22">
        <f t="shared" si="16"/>
        <v>207747.37966432696</v>
      </c>
      <c r="M51" s="5">
        <f>scrimecost*Meta!O48</f>
        <v>234.78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80800.368714006618</v>
      </c>
      <c r="D52" s="5">
        <f t="shared" si="12"/>
        <v>77083.947697308235</v>
      </c>
      <c r="E52" s="5">
        <f t="shared" si="6"/>
        <v>67583.947697308235</v>
      </c>
      <c r="F52" s="5">
        <f t="shared" si="7"/>
        <v>25676.303692901965</v>
      </c>
      <c r="G52" s="5">
        <f t="shared" si="8"/>
        <v>51407.644004406269</v>
      </c>
      <c r="H52" s="22">
        <f t="shared" si="13"/>
        <v>35933.345219671006</v>
      </c>
      <c r="I52" s="5">
        <f t="shared" si="14"/>
        <v>85292.788546556025</v>
      </c>
      <c r="J52" s="26">
        <f t="shared" si="15"/>
        <v>0.22517376415106138</v>
      </c>
      <c r="L52" s="22">
        <f t="shared" si="16"/>
        <v>212941.06415593516</v>
      </c>
      <c r="M52" s="5">
        <f>scrimecost*Meta!O49</f>
        <v>234.78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82820.377931856754</v>
      </c>
      <c r="D53" s="5">
        <f t="shared" si="12"/>
        <v>78988.81638974091</v>
      </c>
      <c r="E53" s="5">
        <f t="shared" si="6"/>
        <v>69488.81638974091</v>
      </c>
      <c r="F53" s="5">
        <f t="shared" si="7"/>
        <v>26488.730190224494</v>
      </c>
      <c r="G53" s="5">
        <f t="shared" si="8"/>
        <v>52500.086199516416</v>
      </c>
      <c r="H53" s="22">
        <f t="shared" si="13"/>
        <v>36831.678850162782</v>
      </c>
      <c r="I53" s="5">
        <f t="shared" si="14"/>
        <v>87232.359355219916</v>
      </c>
      <c r="J53" s="26">
        <f t="shared" si="15"/>
        <v>0.22688204809256493</v>
      </c>
      <c r="L53" s="22">
        <f t="shared" si="16"/>
        <v>218264.59075983355</v>
      </c>
      <c r="M53" s="5">
        <f>scrimecost*Meta!O50</f>
        <v>234.78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84890.887380153174</v>
      </c>
      <c r="D54" s="5">
        <f t="shared" si="12"/>
        <v>80941.306799484431</v>
      </c>
      <c r="E54" s="5">
        <f t="shared" si="6"/>
        <v>71441.306799484431</v>
      </c>
      <c r="F54" s="5">
        <f t="shared" si="7"/>
        <v>27321.46734998011</v>
      </c>
      <c r="G54" s="5">
        <f t="shared" si="8"/>
        <v>53619.839449504318</v>
      </c>
      <c r="H54" s="22">
        <f t="shared" si="13"/>
        <v>37752.470821416842</v>
      </c>
      <c r="I54" s="5">
        <f t="shared" si="14"/>
        <v>89220.419434100389</v>
      </c>
      <c r="J54" s="26">
        <f t="shared" si="15"/>
        <v>0.22854866657208076</v>
      </c>
      <c r="L54" s="22">
        <f t="shared" si="16"/>
        <v>223721.20552882933</v>
      </c>
      <c r="M54" s="5">
        <f>scrimecost*Meta!O51</f>
        <v>234.78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87013.159564657006</v>
      </c>
      <c r="D55" s="5">
        <f t="shared" si="12"/>
        <v>82942.609469471543</v>
      </c>
      <c r="E55" s="5">
        <f t="shared" si="6"/>
        <v>73442.609469471543</v>
      </c>
      <c r="F55" s="5">
        <f t="shared" si="7"/>
        <v>28175.022938729613</v>
      </c>
      <c r="G55" s="5">
        <f t="shared" si="8"/>
        <v>54767.58653074193</v>
      </c>
      <c r="H55" s="22">
        <f t="shared" si="13"/>
        <v>38696.282591952266</v>
      </c>
      <c r="I55" s="5">
        <f t="shared" si="14"/>
        <v>91258.181014952919</v>
      </c>
      <c r="J55" s="26">
        <f t="shared" si="15"/>
        <v>0.23017463582038883</v>
      </c>
      <c r="L55" s="22">
        <f t="shared" si="16"/>
        <v>229314.23566705009</v>
      </c>
      <c r="M55" s="5">
        <f>scrimecost*Meta!O52</f>
        <v>234.78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89188.488553773437</v>
      </c>
      <c r="D56" s="5">
        <f t="shared" si="12"/>
        <v>84993.944706208349</v>
      </c>
      <c r="E56" s="5">
        <f t="shared" si="6"/>
        <v>75493.944706208349</v>
      </c>
      <c r="F56" s="5">
        <f t="shared" si="7"/>
        <v>29049.917417197859</v>
      </c>
      <c r="G56" s="5">
        <f t="shared" si="8"/>
        <v>55944.02728901049</v>
      </c>
      <c r="H56" s="22">
        <f t="shared" si="13"/>
        <v>39663.689656751078</v>
      </c>
      <c r="I56" s="5">
        <f t="shared" si="14"/>
        <v>93346.886635326751</v>
      </c>
      <c r="J56" s="26">
        <f t="shared" si="15"/>
        <v>0.23176094728215282</v>
      </c>
      <c r="L56" s="22">
        <f t="shared" si="16"/>
        <v>235047.09155872636</v>
      </c>
      <c r="M56" s="5">
        <f>scrimecost*Meta!O53</f>
        <v>70.95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70.95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70.95</v>
      </c>
      <c r="N58" s="5"/>
    </row>
    <row r="59" spans="1:14" x14ac:dyDescent="0.2">
      <c r="A59" s="5">
        <v>68</v>
      </c>
      <c r="H59" s="21"/>
      <c r="I59" s="5"/>
      <c r="M59" s="5">
        <f>scrimecost*Meta!O56</f>
        <v>70.95</v>
      </c>
      <c r="N59" s="5"/>
    </row>
    <row r="60" spans="1:14" x14ac:dyDescent="0.2">
      <c r="A60" s="5">
        <v>69</v>
      </c>
      <c r="H60" s="21"/>
      <c r="I60" s="5"/>
      <c r="M60" s="5">
        <f>scrimecost*Meta!O57</f>
        <v>70.95</v>
      </c>
      <c r="N60" s="5"/>
    </row>
    <row r="61" spans="1:14" x14ac:dyDescent="0.2">
      <c r="A61" s="5">
        <v>70</v>
      </c>
      <c r="H61" s="21"/>
      <c r="I61" s="5"/>
      <c r="M61" s="5">
        <f>scrimecost*Meta!O58</f>
        <v>70.95</v>
      </c>
      <c r="N61" s="5"/>
    </row>
    <row r="62" spans="1:14" x14ac:dyDescent="0.2">
      <c r="A62" s="5">
        <v>71</v>
      </c>
      <c r="H62" s="21"/>
      <c r="I62" s="5"/>
      <c r="M62" s="5">
        <f>scrimecost*Meta!O59</f>
        <v>70.95</v>
      </c>
      <c r="N62" s="5"/>
    </row>
    <row r="63" spans="1:14" x14ac:dyDescent="0.2">
      <c r="A63" s="5">
        <v>72</v>
      </c>
      <c r="H63" s="21"/>
      <c r="M63" s="5">
        <f>scrimecost*Meta!O60</f>
        <v>70.95</v>
      </c>
      <c r="N63" s="5"/>
    </row>
    <row r="64" spans="1:14" x14ac:dyDescent="0.2">
      <c r="A64" s="5">
        <v>73</v>
      </c>
      <c r="H64" s="21"/>
      <c r="M64" s="5">
        <f>scrimecost*Meta!O61</f>
        <v>70.95</v>
      </c>
      <c r="N64" s="5"/>
    </row>
    <row r="65" spans="1:14" x14ac:dyDescent="0.2">
      <c r="A65" s="5">
        <v>74</v>
      </c>
      <c r="H65" s="21"/>
      <c r="M65" s="5">
        <f>scrimecost*Meta!O62</f>
        <v>70.95</v>
      </c>
      <c r="N65" s="5"/>
    </row>
    <row r="66" spans="1:14" x14ac:dyDescent="0.2">
      <c r="A66" s="5">
        <v>75</v>
      </c>
      <c r="H66" s="21"/>
      <c r="M66" s="5">
        <f>scrimecost*Meta!O63</f>
        <v>70.95</v>
      </c>
      <c r="N66" s="5"/>
    </row>
    <row r="67" spans="1:14" x14ac:dyDescent="0.2">
      <c r="A67" s="5">
        <v>76</v>
      </c>
      <c r="H67" s="21"/>
      <c r="M67" s="5">
        <f>scrimecost*Meta!O64</f>
        <v>70.95</v>
      </c>
      <c r="N67" s="5"/>
    </row>
    <row r="68" spans="1:14" x14ac:dyDescent="0.2">
      <c r="A68" s="5">
        <v>77</v>
      </c>
      <c r="H68" s="21"/>
      <c r="M68" s="5">
        <f>scrimecost*Meta!O65</f>
        <v>70.95</v>
      </c>
      <c r="N68" s="5"/>
    </row>
    <row r="69" spans="1:14" x14ac:dyDescent="0.2">
      <c r="A69" s="5">
        <v>78</v>
      </c>
      <c r="H69" s="21"/>
      <c r="M69" s="5">
        <f>scrimecost*Meta!O66</f>
        <v>70.95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Meta!A3+6</f>
        <v>15</v>
      </c>
      <c r="C2" s="7">
        <f>Meta!B3</f>
        <v>53056</v>
      </c>
      <c r="D2" s="7">
        <f>Meta!C3</f>
        <v>23595</v>
      </c>
      <c r="E2" s="1">
        <f>Meta!D3</f>
        <v>5.3999999999999999E-2</v>
      </c>
      <c r="F2" s="1">
        <f>Meta!F3</f>
        <v>0.61799999999999999</v>
      </c>
      <c r="G2" s="1">
        <f>Meta!I3</f>
        <v>1.978852107996969</v>
      </c>
      <c r="H2" s="1">
        <f>Meta!E3</f>
        <v>0.98599999999999999</v>
      </c>
      <c r="I2" s="13"/>
      <c r="J2" s="1">
        <f>Meta!X2</f>
        <v>0.67400000000000004</v>
      </c>
      <c r="K2" s="1">
        <f>Meta!D2</f>
        <v>5.7000000000000002E-2</v>
      </c>
      <c r="L2" s="29"/>
      <c r="N2" s="22">
        <f>Meta!T3</f>
        <v>102048</v>
      </c>
      <c r="O2" s="22">
        <f>Meta!U3</f>
        <v>43298</v>
      </c>
      <c r="P2" s="1">
        <f>Meta!V3</f>
        <v>3.5999999999999997E-2</v>
      </c>
      <c r="Q2" s="1">
        <f>Meta!X3</f>
        <v>0.69199999999999995</v>
      </c>
      <c r="R2" s="22">
        <f>Meta!W3</f>
        <v>1229</v>
      </c>
      <c r="T2" s="12">
        <f>IRR(S5:S69)+1</f>
        <v>1.0392030971824113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2531.5800767617866</v>
      </c>
      <c r="D5" s="5">
        <f>IF(A5&lt;startage,1,0)*(C5*(1-initialunempprob))+IF(A5=startage,1,0)*(C5*(1-unempprob))+IF(A5&gt;startage,1,0)*(C5*(1-unempprob)+unempprob*300*52)</f>
        <v>2387.2800123863644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182.62692094755687</v>
      </c>
      <c r="G5" s="5">
        <f>D5-F5</f>
        <v>2204.6530914388077</v>
      </c>
      <c r="H5" s="22">
        <f>0.1*Grade8!H5</f>
        <v>1125.8381898169894</v>
      </c>
      <c r="I5" s="5">
        <f>G5+IF(A5&lt;startage,1,0)*(H5*(1-initialunempprob))+IF(A5&gt;=startage,1,0)*(H5*(1-unempprob))</f>
        <v>3266.3185044362285</v>
      </c>
      <c r="J5" s="26">
        <f t="shared" ref="J5:J36" si="0">(F5-(IF(A5&gt;startage,1,0)*(unempprob*300*52)))/(IF(A5&lt;startage,1,0)*((C5+H5)*(1-initialunempprob))+IF(A5&gt;=startage,1,0)*((C5+H5)*(1-unempprob)))</f>
        <v>5.2951525299138318E-2</v>
      </c>
      <c r="L5" s="22">
        <f>0.1*Grade8!L5</f>
        <v>6671.7190047694767</v>
      </c>
      <c r="M5" s="5"/>
      <c r="N5" s="5">
        <f>L5-Grade8!L5</f>
        <v>-60045.471042925288</v>
      </c>
      <c r="O5" s="5"/>
      <c r="P5" s="22"/>
      <c r="Q5" s="22">
        <f>0.05*feel*Grade8!G5</f>
        <v>264.29663236791038</v>
      </c>
      <c r="R5" s="22">
        <f>hstuition</f>
        <v>11298</v>
      </c>
      <c r="S5" s="22">
        <f t="shared" ref="S5:S36" si="1">IF(A5&lt;startage,1,0)*(N5-Q5-R5)+IF(A5&gt;=startage,1,0)*completionprob*(N5*spart+O5+P5)</f>
        <v>-71607.767675293202</v>
      </c>
      <c r="T5" s="22">
        <f t="shared" ref="T5:T36" si="2">S5/sreturn^(A5-startage+1)</f>
        <v>-71607.767675293202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26811.50338905532</v>
      </c>
      <c r="D6" s="5">
        <f t="shared" ref="D6:D36" si="5">IF(A6&lt;startage,1,0)*(C6*(1-initialunempprob))+IF(A6=startage,1,0)*(C6*(1-unempprob))+IF(A6&gt;startage,1,0)*(C6*(1-unempprob)+unempprob*300*52)</f>
        <v>25363.682206046331</v>
      </c>
      <c r="E6" s="5">
        <f t="shared" ref="E6:E56" si="6">IF(D6-9500&gt;0,1,0)*(D6-9500)</f>
        <v>15863.682206046331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5481.2422402741267</v>
      </c>
      <c r="G6" s="5">
        <f t="shared" ref="G6:G56" si="8">D6-F6</f>
        <v>19882.439965772202</v>
      </c>
      <c r="H6" s="22">
        <f t="shared" ref="H6:H36" si="9">benefits*B6/expnorm</f>
        <v>11923.579283488396</v>
      </c>
      <c r="I6" s="5">
        <f t="shared" ref="I6:I36" si="10">G6+IF(A6&lt;startage,1,0)*(H6*(1-initialunempprob))+IF(A6&gt;=startage,1,0)*(H6*(1-unempprob))</f>
        <v>31162.145967952223</v>
      </c>
      <c r="J6" s="26">
        <f t="shared" si="0"/>
        <v>0.14958339030023432</v>
      </c>
      <c r="L6" s="22">
        <f t="shared" ref="L6:L36" si="11">(sincome+sbenefits)*(1-sunemp)*B6/expnorm</f>
        <v>70805.46516526975</v>
      </c>
      <c r="M6" s="5">
        <f>scrimecost*Meta!O3</f>
        <v>2281.0240000000003</v>
      </c>
      <c r="N6" s="5">
        <f>L6-Grade8!L6</f>
        <v>2420.3453663826222</v>
      </c>
      <c r="O6" s="5">
        <f>Grade8!M6-M6</f>
        <v>113.21599999999989</v>
      </c>
      <c r="P6" s="22">
        <f t="shared" ref="P6:P37" si="12">(spart-initialspart)*(L6*J6+nptrans)</f>
        <v>308.61578756170974</v>
      </c>
      <c r="S6" s="22">
        <f t="shared" si="1"/>
        <v>2067.3568301631053</v>
      </c>
      <c r="T6" s="22">
        <f t="shared" si="2"/>
        <v>1989.3674641350901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27481.790973781703</v>
      </c>
      <c r="D7" s="5">
        <f t="shared" si="5"/>
        <v>26840.174261197491</v>
      </c>
      <c r="E7" s="5">
        <f t="shared" si="6"/>
        <v>17340.174261197491</v>
      </c>
      <c r="F7" s="5">
        <f t="shared" si="7"/>
        <v>5963.3168962809814</v>
      </c>
      <c r="G7" s="5">
        <f t="shared" si="8"/>
        <v>20876.857364916512</v>
      </c>
      <c r="H7" s="22">
        <f t="shared" si="9"/>
        <v>12221.668765575603</v>
      </c>
      <c r="I7" s="5">
        <f t="shared" si="10"/>
        <v>32438.55601715103</v>
      </c>
      <c r="J7" s="26">
        <f t="shared" si="0"/>
        <v>0.1363415537828179</v>
      </c>
      <c r="L7" s="22">
        <f t="shared" si="11"/>
        <v>72575.601794401489</v>
      </c>
      <c r="M7" s="5">
        <f>scrimecost*Meta!O4</f>
        <v>2885.692</v>
      </c>
      <c r="N7" s="5">
        <f>L7-Grade8!L7</f>
        <v>2480.8540005421964</v>
      </c>
      <c r="O7" s="5">
        <f>Grade8!M7-M7</f>
        <v>143.22799999999961</v>
      </c>
      <c r="P7" s="22">
        <f t="shared" si="12"/>
        <v>296.08326567669025</v>
      </c>
      <c r="S7" s="22">
        <f t="shared" si="1"/>
        <v>2125.8773627751634</v>
      </c>
      <c r="T7" s="22">
        <f t="shared" si="2"/>
        <v>1968.5087183481476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28168.835748126246</v>
      </c>
      <c r="D8" s="5">
        <f t="shared" si="5"/>
        <v>27490.118617727429</v>
      </c>
      <c r="E8" s="5">
        <f t="shared" si="6"/>
        <v>17990.118617727429</v>
      </c>
      <c r="F8" s="5">
        <f t="shared" si="7"/>
        <v>6175.5237286880056</v>
      </c>
      <c r="G8" s="5">
        <f t="shared" si="8"/>
        <v>21314.594889039421</v>
      </c>
      <c r="H8" s="22">
        <f t="shared" si="9"/>
        <v>12527.210484714993</v>
      </c>
      <c r="I8" s="5">
        <f t="shared" si="10"/>
        <v>33165.336007579805</v>
      </c>
      <c r="J8" s="26">
        <f t="shared" si="0"/>
        <v>0.138528236330034</v>
      </c>
      <c r="L8" s="22">
        <f t="shared" si="11"/>
        <v>74389.991839261522</v>
      </c>
      <c r="M8" s="5">
        <f>scrimecost*Meta!O5</f>
        <v>3333.0480000000002</v>
      </c>
      <c r="N8" s="5">
        <f>L8-Grade8!L8</f>
        <v>2542.8753505557252</v>
      </c>
      <c r="O8" s="5">
        <f>Grade8!M8-M8</f>
        <v>165.43199999999979</v>
      </c>
      <c r="P8" s="22">
        <f t="shared" si="12"/>
        <v>303.46405866177173</v>
      </c>
      <c r="S8" s="22">
        <f t="shared" si="1"/>
        <v>2197.3658800288845</v>
      </c>
      <c r="T8" s="22">
        <f t="shared" si="2"/>
        <v>1957.9476662184625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28873.056641829397</v>
      </c>
      <c r="D9" s="5">
        <f t="shared" si="5"/>
        <v>28156.311583170609</v>
      </c>
      <c r="E9" s="5">
        <f t="shared" si="6"/>
        <v>18656.311583170609</v>
      </c>
      <c r="F9" s="5">
        <f t="shared" si="7"/>
        <v>6393.0357319052036</v>
      </c>
      <c r="G9" s="5">
        <f t="shared" si="8"/>
        <v>21763.275851265404</v>
      </c>
      <c r="H9" s="22">
        <f t="shared" si="9"/>
        <v>12840.390746832869</v>
      </c>
      <c r="I9" s="5">
        <f t="shared" si="10"/>
        <v>33910.285497769299</v>
      </c>
      <c r="J9" s="26">
        <f t="shared" si="0"/>
        <v>0.14066158515658631</v>
      </c>
      <c r="L9" s="22">
        <f t="shared" si="11"/>
        <v>76249.741635243059</v>
      </c>
      <c r="M9" s="5">
        <f>scrimecost*Meta!O6</f>
        <v>4050.7839999999997</v>
      </c>
      <c r="N9" s="5">
        <f>L9-Grade8!L9</f>
        <v>2606.4472343196394</v>
      </c>
      <c r="O9" s="5">
        <f>Grade8!M9-M9</f>
        <v>201.05600000000049</v>
      </c>
      <c r="P9" s="22">
        <f t="shared" si="12"/>
        <v>311.02937147148037</v>
      </c>
      <c r="S9" s="22">
        <f t="shared" si="1"/>
        <v>2283.3264016139815</v>
      </c>
      <c r="T9" s="22">
        <f t="shared" si="2"/>
        <v>1957.790733905515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29594.883057875129</v>
      </c>
      <c r="D10" s="5">
        <f t="shared" si="5"/>
        <v>28839.159372749873</v>
      </c>
      <c r="E10" s="5">
        <f t="shared" si="6"/>
        <v>19339.159372749873</v>
      </c>
      <c r="F10" s="5">
        <f t="shared" si="7"/>
        <v>6615.9855352028335</v>
      </c>
      <c r="G10" s="5">
        <f t="shared" si="8"/>
        <v>22223.173837547038</v>
      </c>
      <c r="H10" s="22">
        <f t="shared" si="9"/>
        <v>13161.400515503688</v>
      </c>
      <c r="I10" s="5">
        <f t="shared" si="10"/>
        <v>34673.858725213526</v>
      </c>
      <c r="J10" s="26">
        <f t="shared" si="0"/>
        <v>0.14274290108493007</v>
      </c>
      <c r="L10" s="22">
        <f t="shared" si="11"/>
        <v>78155.985176124115</v>
      </c>
      <c r="M10" s="5">
        <f>scrimecost*Meta!O7</f>
        <v>4329.7669999999998</v>
      </c>
      <c r="N10" s="5">
        <f>L10-Grade8!L10</f>
        <v>2671.6084151776158</v>
      </c>
      <c r="O10" s="5">
        <f>Grade8!M10-M10</f>
        <v>214.90300000000025</v>
      </c>
      <c r="P10" s="22">
        <f t="shared" si="12"/>
        <v>318.78381710143174</v>
      </c>
      <c r="S10" s="22">
        <f t="shared" si="1"/>
        <v>2349.0856826386816</v>
      </c>
      <c r="T10" s="22">
        <f t="shared" si="2"/>
        <v>1938.191550048504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30334.755134322008</v>
      </c>
      <c r="D11" s="5">
        <f t="shared" si="5"/>
        <v>29539.078357068618</v>
      </c>
      <c r="E11" s="5">
        <f t="shared" si="6"/>
        <v>20039.078357068618</v>
      </c>
      <c r="F11" s="5">
        <f t="shared" si="7"/>
        <v>6844.5090835829033</v>
      </c>
      <c r="G11" s="5">
        <f t="shared" si="8"/>
        <v>22694.569273485715</v>
      </c>
      <c r="H11" s="22">
        <f t="shared" si="9"/>
        <v>13490.435528391279</v>
      </c>
      <c r="I11" s="5">
        <f t="shared" si="10"/>
        <v>35456.521283343864</v>
      </c>
      <c r="J11" s="26">
        <f t="shared" si="0"/>
        <v>0.14477345321014343</v>
      </c>
      <c r="L11" s="22">
        <f t="shared" si="11"/>
        <v>80109.884805527225</v>
      </c>
      <c r="M11" s="5">
        <f>scrimecost*Meta!O8</f>
        <v>4146.6459999999997</v>
      </c>
      <c r="N11" s="5">
        <f>L11-Grade8!L11</f>
        <v>2738.3986255570635</v>
      </c>
      <c r="O11" s="5">
        <f>Grade8!M11-M11</f>
        <v>205.81400000000031</v>
      </c>
      <c r="P11" s="22">
        <f t="shared" si="12"/>
        <v>326.73212387213181</v>
      </c>
      <c r="S11" s="22">
        <f t="shared" si="1"/>
        <v>2393.5327211390136</v>
      </c>
      <c r="T11" s="22">
        <f t="shared" si="2"/>
        <v>1900.3639116042073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31093.124012680055</v>
      </c>
      <c r="D12" s="5">
        <f t="shared" si="5"/>
        <v>30256.495315995333</v>
      </c>
      <c r="E12" s="5">
        <f t="shared" si="6"/>
        <v>20756.495315995333</v>
      </c>
      <c r="F12" s="5">
        <f t="shared" si="7"/>
        <v>7078.7457206724757</v>
      </c>
      <c r="G12" s="5">
        <f t="shared" si="8"/>
        <v>23177.749595322857</v>
      </c>
      <c r="H12" s="22">
        <f t="shared" si="9"/>
        <v>13827.69641660106</v>
      </c>
      <c r="I12" s="5">
        <f t="shared" si="10"/>
        <v>36258.750405427461</v>
      </c>
      <c r="J12" s="26">
        <f t="shared" si="0"/>
        <v>0.14675447967376626</v>
      </c>
      <c r="L12" s="22">
        <f t="shared" si="11"/>
        <v>82112.631925665395</v>
      </c>
      <c r="M12" s="5">
        <f>scrimecost*Meta!O9</f>
        <v>3765.6559999999999</v>
      </c>
      <c r="N12" s="5">
        <f>L12-Grade8!L12</f>
        <v>2806.8585911959817</v>
      </c>
      <c r="O12" s="5">
        <f>Grade8!M12-M12</f>
        <v>186.904</v>
      </c>
      <c r="P12" s="22">
        <f t="shared" si="12"/>
        <v>334.87913831209943</v>
      </c>
      <c r="S12" s="22">
        <f t="shared" si="1"/>
        <v>2429.6314734518423</v>
      </c>
      <c r="T12" s="22">
        <f t="shared" si="2"/>
        <v>1856.2538948063698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31870.45211299706</v>
      </c>
      <c r="D13" s="5">
        <f t="shared" si="5"/>
        <v>30991.847698895217</v>
      </c>
      <c r="E13" s="5">
        <f t="shared" si="6"/>
        <v>21491.847698895217</v>
      </c>
      <c r="F13" s="5">
        <f t="shared" si="7"/>
        <v>7318.8382736892881</v>
      </c>
      <c r="G13" s="5">
        <f t="shared" si="8"/>
        <v>23673.009425205928</v>
      </c>
      <c r="H13" s="22">
        <f t="shared" si="9"/>
        <v>14173.388827016088</v>
      </c>
      <c r="I13" s="5">
        <f t="shared" si="10"/>
        <v>37081.035255563147</v>
      </c>
      <c r="J13" s="26">
        <f t="shared" si="0"/>
        <v>0.14868718841876416</v>
      </c>
      <c r="L13" s="22">
        <f t="shared" si="11"/>
        <v>84165.447723807039</v>
      </c>
      <c r="M13" s="5">
        <f>scrimecost*Meta!O10</f>
        <v>3451.0319999999997</v>
      </c>
      <c r="N13" s="5">
        <f>L13-Grade8!L13</f>
        <v>2877.0300559758907</v>
      </c>
      <c r="O13" s="5">
        <f>Grade8!M13-M13</f>
        <v>171.28800000000001</v>
      </c>
      <c r="P13" s="22">
        <f t="shared" si="12"/>
        <v>343.22982811306633</v>
      </c>
      <c r="S13" s="22">
        <f t="shared" si="1"/>
        <v>2470.3467100725052</v>
      </c>
      <c r="T13" s="22">
        <f t="shared" si="2"/>
        <v>1816.161441006318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32667.213415821981</v>
      </c>
      <c r="D14" s="5">
        <f t="shared" si="5"/>
        <v>31745.583891367594</v>
      </c>
      <c r="E14" s="5">
        <f t="shared" si="6"/>
        <v>22245.583891367594</v>
      </c>
      <c r="F14" s="5">
        <f t="shared" si="7"/>
        <v>7564.9331405315197</v>
      </c>
      <c r="G14" s="5">
        <f t="shared" si="8"/>
        <v>24180.650750836074</v>
      </c>
      <c r="H14" s="22">
        <f t="shared" si="9"/>
        <v>14527.723547691488</v>
      </c>
      <c r="I14" s="5">
        <f t="shared" si="10"/>
        <v>37923.877226952223</v>
      </c>
      <c r="J14" s="26">
        <f t="shared" si="0"/>
        <v>0.15057275792607916</v>
      </c>
      <c r="L14" s="22">
        <f t="shared" si="11"/>
        <v>86269.583916902193</v>
      </c>
      <c r="M14" s="5">
        <f>scrimecost*Meta!O11</f>
        <v>3224.8960000000002</v>
      </c>
      <c r="N14" s="5">
        <f>L14-Grade8!L14</f>
        <v>2948.9558073752851</v>
      </c>
      <c r="O14" s="5">
        <f>Grade8!M14-M14</f>
        <v>160.06399999999985</v>
      </c>
      <c r="P14" s="22">
        <f t="shared" si="12"/>
        <v>351.78928515905733</v>
      </c>
      <c r="S14" s="22">
        <f t="shared" si="1"/>
        <v>2516.7952740086757</v>
      </c>
      <c r="T14" s="22">
        <f t="shared" si="2"/>
        <v>1780.508281667712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33483.893751217525</v>
      </c>
      <c r="D15" s="5">
        <f t="shared" si="5"/>
        <v>32518.163488651779</v>
      </c>
      <c r="E15" s="5">
        <f t="shared" si="6"/>
        <v>23018.163488651779</v>
      </c>
      <c r="F15" s="5">
        <f t="shared" si="7"/>
        <v>7817.1803790448057</v>
      </c>
      <c r="G15" s="5">
        <f t="shared" si="8"/>
        <v>24700.983109606972</v>
      </c>
      <c r="H15" s="22">
        <f t="shared" si="9"/>
        <v>14890.916636383774</v>
      </c>
      <c r="I15" s="5">
        <f t="shared" si="10"/>
        <v>38787.790247626021</v>
      </c>
      <c r="J15" s="26">
        <f t="shared" si="0"/>
        <v>0.15241233793321574</v>
      </c>
      <c r="L15" s="22">
        <f t="shared" si="11"/>
        <v>88426.323514824733</v>
      </c>
      <c r="M15" s="5">
        <f>scrimecost*Meta!O12</f>
        <v>3081.1030000000001</v>
      </c>
      <c r="N15" s="5">
        <f>L15-Grade8!L15</f>
        <v>3022.6797025596607</v>
      </c>
      <c r="O15" s="5">
        <f>Grade8!M15-M15</f>
        <v>152.92700000000013</v>
      </c>
      <c r="P15" s="22">
        <f t="shared" si="12"/>
        <v>360.56272863119801</v>
      </c>
      <c r="S15" s="22">
        <f t="shared" si="1"/>
        <v>2568.7115056432481</v>
      </c>
      <c r="T15" s="22">
        <f t="shared" si="2"/>
        <v>1748.6826731810165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34320.99109499796</v>
      </c>
      <c r="D16" s="5">
        <f t="shared" si="5"/>
        <v>33310.057575868072</v>
      </c>
      <c r="E16" s="5">
        <f t="shared" si="6"/>
        <v>23810.057575868072</v>
      </c>
      <c r="F16" s="5">
        <f t="shared" si="7"/>
        <v>8075.7337985209251</v>
      </c>
      <c r="G16" s="5">
        <f t="shared" si="8"/>
        <v>25234.323777347148</v>
      </c>
      <c r="H16" s="22">
        <f t="shared" si="9"/>
        <v>15263.189552293368</v>
      </c>
      <c r="I16" s="5">
        <f t="shared" si="10"/>
        <v>39673.30109381667</v>
      </c>
      <c r="J16" s="26">
        <f t="shared" si="0"/>
        <v>0.1542070501353002</v>
      </c>
      <c r="L16" s="22">
        <f t="shared" si="11"/>
        <v>90636.981602695363</v>
      </c>
      <c r="M16" s="5">
        <f>scrimecost*Meta!O13</f>
        <v>2587.0450000000001</v>
      </c>
      <c r="N16" s="5">
        <f>L16-Grade8!L16</f>
        <v>3098.2466951236565</v>
      </c>
      <c r="O16" s="5">
        <f>Grade8!M16-M16</f>
        <v>128.40499999999975</v>
      </c>
      <c r="P16" s="22">
        <f t="shared" si="12"/>
        <v>369.55550819014229</v>
      </c>
      <c r="S16" s="22">
        <f t="shared" si="1"/>
        <v>2604.9599601186924</v>
      </c>
      <c r="T16" s="22">
        <f t="shared" si="2"/>
        <v>1706.4607191775274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35179.015872372918</v>
      </c>
      <c r="D17" s="5">
        <f t="shared" si="5"/>
        <v>34121.749015264781</v>
      </c>
      <c r="E17" s="5">
        <f t="shared" si="6"/>
        <v>24621.749015264781</v>
      </c>
      <c r="F17" s="5">
        <f t="shared" si="7"/>
        <v>8340.7510534839512</v>
      </c>
      <c r="G17" s="5">
        <f t="shared" si="8"/>
        <v>25780.997961780828</v>
      </c>
      <c r="H17" s="22">
        <f t="shared" si="9"/>
        <v>15644.769291100703</v>
      </c>
      <c r="I17" s="5">
        <f t="shared" si="10"/>
        <v>40580.949711162095</v>
      </c>
      <c r="J17" s="26">
        <f t="shared" si="0"/>
        <v>0.15595798886904119</v>
      </c>
      <c r="L17" s="22">
        <f t="shared" si="11"/>
        <v>92902.906142762746</v>
      </c>
      <c r="M17" s="5">
        <f>scrimecost*Meta!O14</f>
        <v>2587.0450000000001</v>
      </c>
      <c r="N17" s="5">
        <f>L17-Grade8!L17</f>
        <v>3175.7028625017556</v>
      </c>
      <c r="O17" s="5">
        <f>Grade8!M17-M17</f>
        <v>128.40499999999975</v>
      </c>
      <c r="P17" s="22">
        <f t="shared" si="12"/>
        <v>378.77310723806028</v>
      </c>
      <c r="S17" s="22">
        <f t="shared" si="1"/>
        <v>2666.8977852560251</v>
      </c>
      <c r="T17" s="22">
        <f t="shared" si="2"/>
        <v>1681.1295489568481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36058.491269182232</v>
      </c>
      <c r="D18" s="5">
        <f t="shared" si="5"/>
        <v>34953.732740646388</v>
      </c>
      <c r="E18" s="5">
        <f t="shared" si="6"/>
        <v>25453.732740646388</v>
      </c>
      <c r="F18" s="5">
        <f t="shared" si="7"/>
        <v>8612.3937398210455</v>
      </c>
      <c r="G18" s="5">
        <f t="shared" si="8"/>
        <v>26341.339000825341</v>
      </c>
      <c r="H18" s="22">
        <f t="shared" si="9"/>
        <v>16035.888523378218</v>
      </c>
      <c r="I18" s="5">
        <f t="shared" si="10"/>
        <v>41511.289543941137</v>
      </c>
      <c r="J18" s="26">
        <f t="shared" si="0"/>
        <v>0.15766622178000794</v>
      </c>
      <c r="L18" s="22">
        <f t="shared" si="11"/>
        <v>95225.478796331809</v>
      </c>
      <c r="M18" s="5">
        <f>scrimecost*Meta!O15</f>
        <v>2587.0450000000001</v>
      </c>
      <c r="N18" s="5">
        <f>L18-Grade8!L18</f>
        <v>3255.0954340642929</v>
      </c>
      <c r="O18" s="5">
        <f>Grade8!M18-M18</f>
        <v>128.40499999999975</v>
      </c>
      <c r="P18" s="22">
        <f t="shared" si="12"/>
        <v>388.22114626217603</v>
      </c>
      <c r="S18" s="22">
        <f t="shared" si="1"/>
        <v>2730.3840560217814</v>
      </c>
      <c r="T18" s="22">
        <f t="shared" si="2"/>
        <v>1656.2203550800643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36959.953550911792</v>
      </c>
      <c r="D19" s="5">
        <f t="shared" si="5"/>
        <v>35806.516059162554</v>
      </c>
      <c r="E19" s="5">
        <f t="shared" si="6"/>
        <v>26306.516059162554</v>
      </c>
      <c r="F19" s="5">
        <f t="shared" si="7"/>
        <v>8890.827493316574</v>
      </c>
      <c r="G19" s="5">
        <f t="shared" si="8"/>
        <v>26915.68856584598</v>
      </c>
      <c r="H19" s="22">
        <f t="shared" si="9"/>
        <v>16436.785736462673</v>
      </c>
      <c r="I19" s="5">
        <f t="shared" si="10"/>
        <v>42464.887872539664</v>
      </c>
      <c r="J19" s="26">
        <f t="shared" si="0"/>
        <v>0.15933279047363408</v>
      </c>
      <c r="L19" s="22">
        <f t="shared" si="11"/>
        <v>97606.115766240109</v>
      </c>
      <c r="M19" s="5">
        <f>scrimecost*Meta!O16</f>
        <v>2587.0450000000001</v>
      </c>
      <c r="N19" s="5">
        <f>L19-Grade8!L19</f>
        <v>3336.4728199159144</v>
      </c>
      <c r="O19" s="5">
        <f>Grade8!M19-M19</f>
        <v>128.40499999999975</v>
      </c>
      <c r="P19" s="22">
        <f t="shared" si="12"/>
        <v>397.90538626189482</v>
      </c>
      <c r="S19" s="22">
        <f t="shared" si="1"/>
        <v>2795.4574835566955</v>
      </c>
      <c r="T19" s="22">
        <f t="shared" si="2"/>
        <v>1631.7245119951626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37883.952389684579</v>
      </c>
      <c r="D20" s="5">
        <f t="shared" si="5"/>
        <v>36680.618960641608</v>
      </c>
      <c r="E20" s="5">
        <f t="shared" si="6"/>
        <v>27180.618960641608</v>
      </c>
      <c r="F20" s="5">
        <f t="shared" si="7"/>
        <v>9176.222090649484</v>
      </c>
      <c r="G20" s="5">
        <f t="shared" si="8"/>
        <v>27504.396869992124</v>
      </c>
      <c r="H20" s="22">
        <f t="shared" si="9"/>
        <v>16847.705379874238</v>
      </c>
      <c r="I20" s="5">
        <f t="shared" si="10"/>
        <v>43442.32615935315</v>
      </c>
      <c r="J20" s="26">
        <f t="shared" si="0"/>
        <v>0.16095871115034247</v>
      </c>
      <c r="L20" s="22">
        <f t="shared" si="11"/>
        <v>100046.26866039609</v>
      </c>
      <c r="M20" s="5">
        <f>scrimecost*Meta!O17</f>
        <v>2587.0450000000001</v>
      </c>
      <c r="N20" s="5">
        <f>L20-Grade8!L20</f>
        <v>3419.8846404137876</v>
      </c>
      <c r="O20" s="5">
        <f>Grade8!M20-M20</f>
        <v>128.40499999999975</v>
      </c>
      <c r="P20" s="22">
        <f t="shared" si="12"/>
        <v>407.83173226160642</v>
      </c>
      <c r="S20" s="22">
        <f t="shared" si="1"/>
        <v>2862.1577467799552</v>
      </c>
      <c r="T20" s="22">
        <f t="shared" si="2"/>
        <v>1607.6336198642296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38831.0511994267</v>
      </c>
      <c r="D21" s="5">
        <f t="shared" si="5"/>
        <v>37576.574434657661</v>
      </c>
      <c r="E21" s="5">
        <f t="shared" si="6"/>
        <v>28076.574434657661</v>
      </c>
      <c r="F21" s="5">
        <f t="shared" si="7"/>
        <v>9468.7515529157263</v>
      </c>
      <c r="G21" s="5">
        <f t="shared" si="8"/>
        <v>28107.822881741937</v>
      </c>
      <c r="H21" s="22">
        <f t="shared" si="9"/>
        <v>17268.898014371098</v>
      </c>
      <c r="I21" s="5">
        <f t="shared" si="10"/>
        <v>44444.200403336996</v>
      </c>
      <c r="J21" s="26">
        <f t="shared" si="0"/>
        <v>0.16254497522518002</v>
      </c>
      <c r="L21" s="22">
        <f t="shared" si="11"/>
        <v>102547.42537690602</v>
      </c>
      <c r="M21" s="5">
        <f>scrimecost*Meta!O18</f>
        <v>2085.6130000000003</v>
      </c>
      <c r="N21" s="5">
        <f>L21-Grade8!L21</f>
        <v>3505.3817564241617</v>
      </c>
      <c r="O21" s="5">
        <f>Grade8!M21-M21</f>
        <v>103.51699999999983</v>
      </c>
      <c r="P21" s="22">
        <f t="shared" si="12"/>
        <v>418.00623691131108</v>
      </c>
      <c r="S21" s="22">
        <f t="shared" si="1"/>
        <v>2905.9859485838351</v>
      </c>
      <c r="T21" s="22">
        <f t="shared" si="2"/>
        <v>1570.6759408288524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39801.827479412364</v>
      </c>
      <c r="D22" s="5">
        <f t="shared" si="5"/>
        <v>38494.928795524094</v>
      </c>
      <c r="E22" s="5">
        <f t="shared" si="6"/>
        <v>28994.928795524094</v>
      </c>
      <c r="F22" s="5">
        <f t="shared" si="7"/>
        <v>9768.5942517386175</v>
      </c>
      <c r="G22" s="5">
        <f t="shared" si="8"/>
        <v>28726.334543785477</v>
      </c>
      <c r="H22" s="22">
        <f t="shared" si="9"/>
        <v>17700.620464730375</v>
      </c>
      <c r="I22" s="5">
        <f t="shared" si="10"/>
        <v>45471.121503420407</v>
      </c>
      <c r="J22" s="26">
        <f t="shared" si="0"/>
        <v>0.16409254993233852</v>
      </c>
      <c r="L22" s="22">
        <f t="shared" si="11"/>
        <v>105111.11101132864</v>
      </c>
      <c r="M22" s="5">
        <f>scrimecost*Meta!O19</f>
        <v>2085.6130000000003</v>
      </c>
      <c r="N22" s="5">
        <f>L22-Grade8!L22</f>
        <v>3593.0163003347552</v>
      </c>
      <c r="O22" s="5">
        <f>Grade8!M22-M22</f>
        <v>103.51699999999983</v>
      </c>
      <c r="P22" s="22">
        <f t="shared" si="12"/>
        <v>428.43510417725815</v>
      </c>
      <c r="S22" s="22">
        <f t="shared" si="1"/>
        <v>2976.062912632784</v>
      </c>
      <c r="T22" s="22">
        <f t="shared" si="2"/>
        <v>1547.8709753925111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40796.873166397665</v>
      </c>
      <c r="D23" s="5">
        <f t="shared" si="5"/>
        <v>39436.242015412194</v>
      </c>
      <c r="E23" s="5">
        <f t="shared" si="6"/>
        <v>29936.242015412194</v>
      </c>
      <c r="F23" s="5">
        <f t="shared" si="7"/>
        <v>10075.933018032081</v>
      </c>
      <c r="G23" s="5">
        <f t="shared" si="8"/>
        <v>29360.308997380111</v>
      </c>
      <c r="H23" s="22">
        <f t="shared" si="9"/>
        <v>18143.135976348629</v>
      </c>
      <c r="I23" s="5">
        <f t="shared" si="10"/>
        <v>46523.715631005914</v>
      </c>
      <c r="J23" s="26">
        <f t="shared" si="0"/>
        <v>0.16560237891493221</v>
      </c>
      <c r="L23" s="22">
        <f t="shared" si="11"/>
        <v>107738.88878661185</v>
      </c>
      <c r="M23" s="5">
        <f>scrimecost*Meta!O20</f>
        <v>2085.6130000000003</v>
      </c>
      <c r="N23" s="5">
        <f>L23-Grade8!L23</f>
        <v>3682.8417078430939</v>
      </c>
      <c r="O23" s="5">
        <f>Grade8!M23-M23</f>
        <v>103.51699999999983</v>
      </c>
      <c r="P23" s="22">
        <f t="shared" si="12"/>
        <v>439.12469312485388</v>
      </c>
      <c r="S23" s="22">
        <f t="shared" si="1"/>
        <v>3047.8918007829425</v>
      </c>
      <c r="T23" s="22">
        <f t="shared" si="2"/>
        <v>1525.4281698406637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41816.794995557604</v>
      </c>
      <c r="D24" s="5">
        <f t="shared" si="5"/>
        <v>40401.088065797492</v>
      </c>
      <c r="E24" s="5">
        <f t="shared" si="6"/>
        <v>30901.088065797492</v>
      </c>
      <c r="F24" s="5">
        <f t="shared" si="7"/>
        <v>10390.955253482882</v>
      </c>
      <c r="G24" s="5">
        <f t="shared" si="8"/>
        <v>30010.132812314609</v>
      </c>
      <c r="H24" s="22">
        <f t="shared" si="9"/>
        <v>18596.714375757347</v>
      </c>
      <c r="I24" s="5">
        <f t="shared" si="10"/>
        <v>47602.624611781059</v>
      </c>
      <c r="J24" s="26">
        <f t="shared" si="0"/>
        <v>0.16707538280038944</v>
      </c>
      <c r="L24" s="22">
        <f t="shared" si="11"/>
        <v>110432.36100627715</v>
      </c>
      <c r="M24" s="5">
        <f>scrimecost*Meta!O21</f>
        <v>2085.6130000000003</v>
      </c>
      <c r="N24" s="5">
        <f>L24-Grade8!L24</f>
        <v>3774.9127505391807</v>
      </c>
      <c r="O24" s="5">
        <f>Grade8!M24-M24</f>
        <v>103.51699999999983</v>
      </c>
      <c r="P24" s="22">
        <f t="shared" si="12"/>
        <v>450.08152179613961</v>
      </c>
      <c r="S24" s="22">
        <f t="shared" si="1"/>
        <v>3121.5164111368827</v>
      </c>
      <c r="T24" s="22">
        <f t="shared" si="2"/>
        <v>1503.3406701980211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42862.214870446551</v>
      </c>
      <c r="D25" s="5">
        <f t="shared" si="5"/>
        <v>41390.05526744244</v>
      </c>
      <c r="E25" s="5">
        <f t="shared" si="6"/>
        <v>31890.05526744244</v>
      </c>
      <c r="F25" s="5">
        <f t="shared" si="7"/>
        <v>10713.853044819956</v>
      </c>
      <c r="G25" s="5">
        <f t="shared" si="8"/>
        <v>30676.202222622484</v>
      </c>
      <c r="H25" s="22">
        <f t="shared" si="9"/>
        <v>19061.632235151279</v>
      </c>
      <c r="I25" s="5">
        <f t="shared" si="10"/>
        <v>48708.506317075589</v>
      </c>
      <c r="J25" s="26">
        <f t="shared" si="0"/>
        <v>0.16851245976181117</v>
      </c>
      <c r="L25" s="22">
        <f t="shared" si="11"/>
        <v>113193.17003143409</v>
      </c>
      <c r="M25" s="5">
        <f>scrimecost*Meta!O22</f>
        <v>2085.6130000000003</v>
      </c>
      <c r="N25" s="5">
        <f>L25-Grade8!L25</f>
        <v>3869.2855693026941</v>
      </c>
      <c r="O25" s="5">
        <f>Grade8!M25-M25</f>
        <v>103.51699999999983</v>
      </c>
      <c r="P25" s="22">
        <f t="shared" si="12"/>
        <v>461.31227118420753</v>
      </c>
      <c r="S25" s="22">
        <f t="shared" si="1"/>
        <v>3196.9816367496878</v>
      </c>
      <c r="T25" s="22">
        <f t="shared" si="2"/>
        <v>1481.6017880000688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43933.770242207705</v>
      </c>
      <c r="D26" s="5">
        <f t="shared" si="5"/>
        <v>42403.746649128487</v>
      </c>
      <c r="E26" s="5">
        <f t="shared" si="6"/>
        <v>32903.746649128487</v>
      </c>
      <c r="F26" s="5">
        <f t="shared" si="7"/>
        <v>11044.823280940451</v>
      </c>
      <c r="G26" s="5">
        <f t="shared" si="8"/>
        <v>31358.923368188036</v>
      </c>
      <c r="H26" s="22">
        <f t="shared" si="9"/>
        <v>19538.173041030062</v>
      </c>
      <c r="I26" s="5">
        <f t="shared" si="10"/>
        <v>49842.035065002477</v>
      </c>
      <c r="J26" s="26">
        <f t="shared" si="0"/>
        <v>0.16991448606563719</v>
      </c>
      <c r="L26" s="22">
        <f t="shared" si="11"/>
        <v>116022.99928221991</v>
      </c>
      <c r="M26" s="5">
        <f>scrimecost*Meta!O23</f>
        <v>1618.5929999999998</v>
      </c>
      <c r="N26" s="5">
        <f>L26-Grade8!L26</f>
        <v>3966.0177085352334</v>
      </c>
      <c r="O26" s="5">
        <f>Grade8!M26-M26</f>
        <v>80.336999999999989</v>
      </c>
      <c r="P26" s="22">
        <f t="shared" si="12"/>
        <v>472.82378930697695</v>
      </c>
      <c r="S26" s="22">
        <f t="shared" si="1"/>
        <v>3251.4780130027711</v>
      </c>
      <c r="T26" s="22">
        <f t="shared" si="2"/>
        <v>1450.0124825126388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45032.11449826289</v>
      </c>
      <c r="D27" s="5">
        <f t="shared" si="5"/>
        <v>43442.780315356693</v>
      </c>
      <c r="E27" s="5">
        <f t="shared" si="6"/>
        <v>33942.780315356693</v>
      </c>
      <c r="F27" s="5">
        <f t="shared" si="7"/>
        <v>11384.067772963961</v>
      </c>
      <c r="G27" s="5">
        <f t="shared" si="8"/>
        <v>32058.712542392732</v>
      </c>
      <c r="H27" s="22">
        <f t="shared" si="9"/>
        <v>20026.627367055808</v>
      </c>
      <c r="I27" s="5">
        <f t="shared" si="10"/>
        <v>51003.902031627527</v>
      </c>
      <c r="J27" s="26">
        <f t="shared" si="0"/>
        <v>0.1712823166059553</v>
      </c>
      <c r="L27" s="22">
        <f t="shared" si="11"/>
        <v>118923.5742642754</v>
      </c>
      <c r="M27" s="5">
        <f>scrimecost*Meta!O24</f>
        <v>1618.5929999999998</v>
      </c>
      <c r="N27" s="5">
        <f>L27-Grade8!L27</f>
        <v>4065.1681512486248</v>
      </c>
      <c r="O27" s="5">
        <f>Grade8!M27-M27</f>
        <v>80.336999999999989</v>
      </c>
      <c r="P27" s="22">
        <f t="shared" si="12"/>
        <v>484.62309538281568</v>
      </c>
      <c r="S27" s="22">
        <f t="shared" si="1"/>
        <v>3330.7636656622076</v>
      </c>
      <c r="T27" s="22">
        <f t="shared" si="2"/>
        <v>1429.3359114741327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46157.917360719468</v>
      </c>
      <c r="D28" s="5">
        <f t="shared" si="5"/>
        <v>44507.789823240615</v>
      </c>
      <c r="E28" s="5">
        <f t="shared" si="6"/>
        <v>35007.789823240615</v>
      </c>
      <c r="F28" s="5">
        <f t="shared" si="7"/>
        <v>11782.572359612122</v>
      </c>
      <c r="G28" s="5">
        <f t="shared" si="8"/>
        <v>32725.217463628491</v>
      </c>
      <c r="H28" s="22">
        <f t="shared" si="9"/>
        <v>20527.293051232202</v>
      </c>
      <c r="I28" s="5">
        <f t="shared" si="10"/>
        <v>52144.036690094152</v>
      </c>
      <c r="J28" s="26">
        <f t="shared" si="0"/>
        <v>0.17342172509434134</v>
      </c>
      <c r="L28" s="22">
        <f t="shared" si="11"/>
        <v>121896.66362088227</v>
      </c>
      <c r="M28" s="5">
        <f>scrimecost*Meta!O25</f>
        <v>1618.5929999999998</v>
      </c>
      <c r="N28" s="5">
        <f>L28-Grade8!L28</f>
        <v>4166.7973550298193</v>
      </c>
      <c r="O28" s="5">
        <f>Grade8!M28-M28</f>
        <v>80.336999999999989</v>
      </c>
      <c r="P28" s="22">
        <f t="shared" si="12"/>
        <v>498.48353439080216</v>
      </c>
      <c r="S28" s="22">
        <f t="shared" si="1"/>
        <v>3413.7728838144367</v>
      </c>
      <c r="T28" s="22">
        <f t="shared" si="2"/>
        <v>1409.6934403957796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47311.865294737458</v>
      </c>
      <c r="D29" s="5">
        <f t="shared" si="5"/>
        <v>45599.424568821632</v>
      </c>
      <c r="E29" s="5">
        <f t="shared" si="6"/>
        <v>36099.424568821632</v>
      </c>
      <c r="F29" s="5">
        <f t="shared" si="7"/>
        <v>12248.154578602425</v>
      </c>
      <c r="G29" s="5">
        <f t="shared" si="8"/>
        <v>33351.269990219211</v>
      </c>
      <c r="H29" s="22">
        <f t="shared" si="9"/>
        <v>21040.475377513008</v>
      </c>
      <c r="I29" s="5">
        <f t="shared" si="10"/>
        <v>53255.559697346514</v>
      </c>
      <c r="J29" s="26">
        <f t="shared" si="0"/>
        <v>0.176392247920096</v>
      </c>
      <c r="L29" s="22">
        <f t="shared" si="11"/>
        <v>124944.08021140435</v>
      </c>
      <c r="M29" s="5">
        <f>scrimecost*Meta!O26</f>
        <v>1618.5929999999998</v>
      </c>
      <c r="N29" s="5">
        <f>L29-Grade8!L29</f>
        <v>4270.9672889055946</v>
      </c>
      <c r="O29" s="5">
        <f>Grade8!M29-M29</f>
        <v>80.336999999999989</v>
      </c>
      <c r="P29" s="22">
        <f t="shared" si="12"/>
        <v>514.67700911036843</v>
      </c>
      <c r="S29" s="22">
        <f t="shared" si="1"/>
        <v>3500.8160458105772</v>
      </c>
      <c r="T29" s="22">
        <f t="shared" si="2"/>
        <v>1391.1018012581037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48494.661927105888</v>
      </c>
      <c r="D30" s="5">
        <f t="shared" si="5"/>
        <v>46718.350183042166</v>
      </c>
      <c r="E30" s="5">
        <f t="shared" si="6"/>
        <v>37218.350183042166</v>
      </c>
      <c r="F30" s="5">
        <f t="shared" si="7"/>
        <v>12725.376353067484</v>
      </c>
      <c r="G30" s="5">
        <f t="shared" si="8"/>
        <v>33992.973829974682</v>
      </c>
      <c r="H30" s="22">
        <f t="shared" si="9"/>
        <v>21566.487261950831</v>
      </c>
      <c r="I30" s="5">
        <f t="shared" si="10"/>
        <v>54394.870779780169</v>
      </c>
      <c r="J30" s="26">
        <f t="shared" si="0"/>
        <v>0.1792903189696127</v>
      </c>
      <c r="L30" s="22">
        <f t="shared" si="11"/>
        <v>128067.68221668944</v>
      </c>
      <c r="M30" s="5">
        <f>scrimecost*Meta!O27</f>
        <v>1618.5929999999998</v>
      </c>
      <c r="N30" s="5">
        <f>L30-Grade8!L30</f>
        <v>4377.7414711282327</v>
      </c>
      <c r="O30" s="5">
        <f>Grade8!M30-M30</f>
        <v>80.336999999999989</v>
      </c>
      <c r="P30" s="22">
        <f t="shared" si="12"/>
        <v>531.27532069792369</v>
      </c>
      <c r="S30" s="22">
        <f t="shared" si="1"/>
        <v>3590.0352868565992</v>
      </c>
      <c r="T30" s="22">
        <f t="shared" si="2"/>
        <v>1372.7387934953736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49707.028475283521</v>
      </c>
      <c r="D31" s="5">
        <f t="shared" si="5"/>
        <v>47865.248937618213</v>
      </c>
      <c r="E31" s="5">
        <f t="shared" si="6"/>
        <v>38365.248937618213</v>
      </c>
      <c r="F31" s="5">
        <f t="shared" si="7"/>
        <v>13214.528671894168</v>
      </c>
      <c r="G31" s="5">
        <f t="shared" si="8"/>
        <v>34650.720265724041</v>
      </c>
      <c r="H31" s="22">
        <f t="shared" si="9"/>
        <v>22105.649443499598</v>
      </c>
      <c r="I31" s="5">
        <f t="shared" si="10"/>
        <v>55562.664639274662</v>
      </c>
      <c r="J31" s="26">
        <f t="shared" si="0"/>
        <v>0.18211770535938507</v>
      </c>
      <c r="L31" s="22">
        <f t="shared" si="11"/>
        <v>131269.37427210665</v>
      </c>
      <c r="M31" s="5">
        <f>scrimecost*Meta!O28</f>
        <v>1415.808</v>
      </c>
      <c r="N31" s="5">
        <f>L31-Grade8!L31</f>
        <v>4487.185007906417</v>
      </c>
      <c r="O31" s="5">
        <f>Grade8!M31-M31</f>
        <v>70.271999999999935</v>
      </c>
      <c r="P31" s="22">
        <f t="shared" si="12"/>
        <v>548.28859007516758</v>
      </c>
      <c r="S31" s="22">
        <f t="shared" si="1"/>
        <v>3671.5609189287584</v>
      </c>
      <c r="T31" s="22">
        <f t="shared" si="2"/>
        <v>1350.9506845269116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50949.704187165611</v>
      </c>
      <c r="D32" s="5">
        <f t="shared" si="5"/>
        <v>49040.820161058669</v>
      </c>
      <c r="E32" s="5">
        <f t="shared" si="6"/>
        <v>39540.820161058669</v>
      </c>
      <c r="F32" s="5">
        <f t="shared" si="7"/>
        <v>13715.909798691522</v>
      </c>
      <c r="G32" s="5">
        <f t="shared" si="8"/>
        <v>35324.910362367147</v>
      </c>
      <c r="H32" s="22">
        <f t="shared" si="9"/>
        <v>22658.290679587088</v>
      </c>
      <c r="I32" s="5">
        <f t="shared" si="10"/>
        <v>56759.653345256535</v>
      </c>
      <c r="J32" s="26">
        <f t="shared" si="0"/>
        <v>0.18487613110550447</v>
      </c>
      <c r="L32" s="22">
        <f t="shared" si="11"/>
        <v>134551.10862890931</v>
      </c>
      <c r="M32" s="5">
        <f>scrimecost*Meta!O29</f>
        <v>1415.808</v>
      </c>
      <c r="N32" s="5">
        <f>L32-Grade8!L32</f>
        <v>4599.3646331040654</v>
      </c>
      <c r="O32" s="5">
        <f>Grade8!M32-M32</f>
        <v>70.271999999999935</v>
      </c>
      <c r="P32" s="22">
        <f t="shared" si="12"/>
        <v>565.72719118684279</v>
      </c>
      <c r="S32" s="22">
        <f t="shared" si="1"/>
        <v>3765.2968840527278</v>
      </c>
      <c r="T32" s="22">
        <f t="shared" si="2"/>
        <v>1333.1761930639818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52223.446791844748</v>
      </c>
      <c r="D33" s="5">
        <f t="shared" si="5"/>
        <v>50245.780665085127</v>
      </c>
      <c r="E33" s="5">
        <f t="shared" si="6"/>
        <v>40745.780665085127</v>
      </c>
      <c r="F33" s="5">
        <f t="shared" si="7"/>
        <v>14229.825453658807</v>
      </c>
      <c r="G33" s="5">
        <f t="shared" si="8"/>
        <v>36015.955211426321</v>
      </c>
      <c r="H33" s="22">
        <f t="shared" si="9"/>
        <v>23224.747946576765</v>
      </c>
      <c r="I33" s="5">
        <f t="shared" si="10"/>
        <v>57986.56676888794</v>
      </c>
      <c r="J33" s="26">
        <f t="shared" si="0"/>
        <v>0.18756727817488925</v>
      </c>
      <c r="L33" s="22">
        <f t="shared" si="11"/>
        <v>137914.88634463205</v>
      </c>
      <c r="M33" s="5">
        <f>scrimecost*Meta!O30</f>
        <v>1415.808</v>
      </c>
      <c r="N33" s="5">
        <f>L33-Grade8!L33</f>
        <v>4714.3487489316904</v>
      </c>
      <c r="O33" s="5">
        <f>Grade8!M33-M33</f>
        <v>70.271999999999935</v>
      </c>
      <c r="P33" s="22">
        <f t="shared" si="12"/>
        <v>583.60175732630989</v>
      </c>
      <c r="S33" s="22">
        <f t="shared" si="1"/>
        <v>3861.3762483048204</v>
      </c>
      <c r="T33" s="22">
        <f t="shared" si="2"/>
        <v>1315.6186255845328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53529.032961640864</v>
      </c>
      <c r="D34" s="5">
        <f t="shared" si="5"/>
        <v>51480.865181712259</v>
      </c>
      <c r="E34" s="5">
        <f t="shared" si="6"/>
        <v>41980.865181712259</v>
      </c>
      <c r="F34" s="5">
        <f t="shared" si="7"/>
        <v>14756.589000000278</v>
      </c>
      <c r="G34" s="5">
        <f t="shared" si="8"/>
        <v>36724.276181711983</v>
      </c>
      <c r="H34" s="22">
        <f t="shared" si="9"/>
        <v>23805.366645241182</v>
      </c>
      <c r="I34" s="5">
        <f t="shared" si="10"/>
        <v>59244.153028110144</v>
      </c>
      <c r="J34" s="26">
        <f t="shared" si="0"/>
        <v>0.19019278751087446</v>
      </c>
      <c r="L34" s="22">
        <f t="shared" si="11"/>
        <v>141362.75850324784</v>
      </c>
      <c r="M34" s="5">
        <f>scrimecost*Meta!O31</f>
        <v>1415.808</v>
      </c>
      <c r="N34" s="5">
        <f>L34-Grade8!L34</f>
        <v>4832.2074676549528</v>
      </c>
      <c r="O34" s="5">
        <f>Grade8!M34-M34</f>
        <v>70.271999999999935</v>
      </c>
      <c r="P34" s="22">
        <f t="shared" si="12"/>
        <v>601.9231876192639</v>
      </c>
      <c r="S34" s="22">
        <f t="shared" si="1"/>
        <v>3959.8575966631797</v>
      </c>
      <c r="T34" s="22">
        <f t="shared" si="2"/>
        <v>1298.2759983517667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54867.258785681894</v>
      </c>
      <c r="D35" s="5">
        <f t="shared" si="5"/>
        <v>52746.826811255072</v>
      </c>
      <c r="E35" s="5">
        <f t="shared" si="6"/>
        <v>43246.826811255072</v>
      </c>
      <c r="F35" s="5">
        <f t="shared" si="7"/>
        <v>15296.52163500029</v>
      </c>
      <c r="G35" s="5">
        <f t="shared" si="8"/>
        <v>37450.305176254784</v>
      </c>
      <c r="H35" s="22">
        <f t="shared" si="9"/>
        <v>24400.500811372214</v>
      </c>
      <c r="I35" s="5">
        <f t="shared" si="10"/>
        <v>60533.178943812898</v>
      </c>
      <c r="J35" s="26">
        <f t="shared" si="0"/>
        <v>0.19275426003378687</v>
      </c>
      <c r="L35" s="22">
        <f t="shared" si="11"/>
        <v>144896.82746582903</v>
      </c>
      <c r="M35" s="5">
        <f>scrimecost*Meta!O32</f>
        <v>1415.808</v>
      </c>
      <c r="N35" s="5">
        <f>L35-Grade8!L35</f>
        <v>4953.0126543463557</v>
      </c>
      <c r="O35" s="5">
        <f>Grade8!M35-M35</f>
        <v>70.271999999999935</v>
      </c>
      <c r="P35" s="22">
        <f t="shared" si="12"/>
        <v>620.70265366954175</v>
      </c>
      <c r="S35" s="22">
        <f t="shared" si="1"/>
        <v>4060.8009787305382</v>
      </c>
      <c r="T35" s="22">
        <f t="shared" si="2"/>
        <v>1281.1463177327721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56238.94025532392</v>
      </c>
      <c r="D36" s="5">
        <f t="shared" si="5"/>
        <v>54044.437481536428</v>
      </c>
      <c r="E36" s="5">
        <f t="shared" si="6"/>
        <v>44544.437481536428</v>
      </c>
      <c r="F36" s="5">
        <f t="shared" si="7"/>
        <v>15849.952585875288</v>
      </c>
      <c r="G36" s="5">
        <f t="shared" si="8"/>
        <v>38194.484895661139</v>
      </c>
      <c r="H36" s="22">
        <f t="shared" si="9"/>
        <v>25010.513331656515</v>
      </c>
      <c r="I36" s="5">
        <f t="shared" si="10"/>
        <v>61854.4305074082</v>
      </c>
      <c r="J36" s="26">
        <f t="shared" si="0"/>
        <v>0.1952532576171159</v>
      </c>
      <c r="L36" s="22">
        <f t="shared" si="11"/>
        <v>148519.24815247476</v>
      </c>
      <c r="M36" s="5">
        <f>scrimecost*Meta!O33</f>
        <v>1144.1990000000001</v>
      </c>
      <c r="N36" s="5">
        <f>L36-Grade8!L36</f>
        <v>5076.8379707049753</v>
      </c>
      <c r="O36" s="5">
        <f>Grade8!M36-M36</f>
        <v>56.79099999999994</v>
      </c>
      <c r="P36" s="22">
        <f t="shared" si="12"/>
        <v>639.95160637107597</v>
      </c>
      <c r="S36" s="22">
        <f t="shared" si="1"/>
        <v>4150.9756793495335</v>
      </c>
      <c r="T36" s="22">
        <f t="shared" si="2"/>
        <v>1260.192190750776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57644.913761707037</v>
      </c>
      <c r="D37" s="5">
        <f t="shared" ref="D37:D56" si="15">IF(A37&lt;startage,1,0)*(C37*(1-initialunempprob))+IF(A37=startage,1,0)*(C37*(1-unempprob))+IF(A37&gt;startage,1,0)*(C37*(1-unempprob)+unempprob*300*52)</f>
        <v>55374.488418574852</v>
      </c>
      <c r="E37" s="5">
        <f t="shared" si="6"/>
        <v>45874.488418574852</v>
      </c>
      <c r="F37" s="5">
        <f t="shared" si="7"/>
        <v>16417.219310522174</v>
      </c>
      <c r="G37" s="5">
        <f t="shared" si="8"/>
        <v>38957.269108052678</v>
      </c>
      <c r="H37" s="22">
        <f t="shared" ref="H37:H56" si="16">benefits*B37/expnorm</f>
        <v>25635.776164947933</v>
      </c>
      <c r="I37" s="5">
        <f t="shared" ref="I37:I56" si="17">G37+IF(A37&lt;startage,1,0)*(H37*(1-initialunempprob))+IF(A37&gt;=startage,1,0)*(H37*(1-unempprob))</f>
        <v>63208.713360093418</v>
      </c>
      <c r="J37" s="26">
        <f t="shared" ref="J37:J56" si="18">(F37-(IF(A37&gt;startage,1,0)*(unempprob*300*52)))/(IF(A37&lt;startage,1,0)*((C37+H37)*(1-initialunempprob))+IF(A37&gt;=startage,1,0)*((C37+H37)*(1-unempprob)))</f>
        <v>0.197691304039876</v>
      </c>
      <c r="L37" s="22">
        <f t="shared" ref="L37:L56" si="19">(sincome+sbenefits)*(1-sunemp)*B37/expnorm</f>
        <v>152232.22935628664</v>
      </c>
      <c r="M37" s="5">
        <f>scrimecost*Meta!O34</f>
        <v>1144.1990000000001</v>
      </c>
      <c r="N37" s="5">
        <f>L37-Grade8!L37</f>
        <v>5203.7589199726353</v>
      </c>
      <c r="O37" s="5">
        <f>Grade8!M37-M37</f>
        <v>56.79099999999994</v>
      </c>
      <c r="P37" s="22">
        <f t="shared" si="12"/>
        <v>659.68178289014895</v>
      </c>
      <c r="S37" s="22">
        <f t="shared" ref="S37:S68" si="20">IF(A37&lt;startage,1,0)*(N37-Q37-R37)+IF(A37&gt;=startage,1,0)*completionprob*(N37*spart+O37+P37)</f>
        <v>4257.0293201340546</v>
      </c>
      <c r="T37" s="22">
        <f t="shared" ref="T37:T68" si="21">S37/sreturn^(A37-startage+1)</f>
        <v>1243.6346223232617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59086.036605749701</v>
      </c>
      <c r="D38" s="5">
        <f t="shared" si="15"/>
        <v>56737.790629039213</v>
      </c>
      <c r="E38" s="5">
        <f t="shared" si="6"/>
        <v>47237.790629039213</v>
      </c>
      <c r="F38" s="5">
        <f t="shared" si="7"/>
        <v>16998.667703285224</v>
      </c>
      <c r="G38" s="5">
        <f t="shared" si="8"/>
        <v>39739.122925753989</v>
      </c>
      <c r="H38" s="22">
        <f t="shared" si="16"/>
        <v>26276.670569071626</v>
      </c>
      <c r="I38" s="5">
        <f t="shared" si="17"/>
        <v>64596.853284095749</v>
      </c>
      <c r="J38" s="26">
        <f t="shared" si="18"/>
        <v>0.20006988591573954</v>
      </c>
      <c r="L38" s="22">
        <f t="shared" si="19"/>
        <v>156038.03509019379</v>
      </c>
      <c r="M38" s="5">
        <f>scrimecost*Meta!O35</f>
        <v>1144.1990000000001</v>
      </c>
      <c r="N38" s="5">
        <f>L38-Grade8!L38</f>
        <v>5333.8528929719469</v>
      </c>
      <c r="O38" s="5">
        <f>Grade8!M38-M38</f>
        <v>56.79099999999994</v>
      </c>
      <c r="P38" s="22">
        <f t="shared" ref="P38:P56" si="22">(spart-initialspart)*(L38*J38+nptrans)</f>
        <v>679.90521382219856</v>
      </c>
      <c r="S38" s="22">
        <f t="shared" si="20"/>
        <v>4365.7343019381624</v>
      </c>
      <c r="T38" s="22">
        <f t="shared" si="21"/>
        <v>1227.278232358364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60563.187520893443</v>
      </c>
      <c r="D39" s="5">
        <f t="shared" si="15"/>
        <v>58135.175394765196</v>
      </c>
      <c r="E39" s="5">
        <f t="shared" si="6"/>
        <v>48635.175394765196</v>
      </c>
      <c r="F39" s="5">
        <f t="shared" si="7"/>
        <v>17594.652305867356</v>
      </c>
      <c r="G39" s="5">
        <f t="shared" si="8"/>
        <v>40540.52308889784</v>
      </c>
      <c r="H39" s="22">
        <f t="shared" si="16"/>
        <v>26933.587333298416</v>
      </c>
      <c r="I39" s="5">
        <f t="shared" si="17"/>
        <v>66019.696706198141</v>
      </c>
      <c r="J39" s="26">
        <f t="shared" si="18"/>
        <v>0.20239045359950886</v>
      </c>
      <c r="L39" s="22">
        <f t="shared" si="19"/>
        <v>159938.98596744862</v>
      </c>
      <c r="M39" s="5">
        <f>scrimecost*Meta!O36</f>
        <v>1144.1990000000001</v>
      </c>
      <c r="N39" s="5">
        <f>L39-Grade8!L39</f>
        <v>5467.1992152962484</v>
      </c>
      <c r="O39" s="5">
        <f>Grade8!M39-M39</f>
        <v>56.79099999999994</v>
      </c>
      <c r="P39" s="22">
        <f t="shared" si="22"/>
        <v>700.63423052754968</v>
      </c>
      <c r="S39" s="22">
        <f t="shared" si="20"/>
        <v>4477.1569082873775</v>
      </c>
      <c r="T39" s="22">
        <f t="shared" si="21"/>
        <v>1211.1212188744873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62077.267208915779</v>
      </c>
      <c r="D40" s="5">
        <f t="shared" si="15"/>
        <v>59567.494779634326</v>
      </c>
      <c r="E40" s="5">
        <f t="shared" si="6"/>
        <v>50067.494779634326</v>
      </c>
      <c r="F40" s="5">
        <f t="shared" si="7"/>
        <v>18205.536523514042</v>
      </c>
      <c r="G40" s="5">
        <f t="shared" si="8"/>
        <v>41361.958256120284</v>
      </c>
      <c r="H40" s="22">
        <f t="shared" si="16"/>
        <v>27606.927016630878</v>
      </c>
      <c r="I40" s="5">
        <f t="shared" si="17"/>
        <v>67478.111213853088</v>
      </c>
      <c r="J40" s="26">
        <f t="shared" si="18"/>
        <v>0.20465442207147894</v>
      </c>
      <c r="L40" s="22">
        <f t="shared" si="19"/>
        <v>163937.46061663484</v>
      </c>
      <c r="M40" s="5">
        <f>scrimecost*Meta!O37</f>
        <v>1144.1990000000001</v>
      </c>
      <c r="N40" s="5">
        <f>L40-Grade8!L40</f>
        <v>5603.879195678659</v>
      </c>
      <c r="O40" s="5">
        <f>Grade8!M40-M40</f>
        <v>56.79099999999994</v>
      </c>
      <c r="P40" s="22">
        <f t="shared" si="22"/>
        <v>721.88147265053453</v>
      </c>
      <c r="S40" s="22">
        <f t="shared" si="20"/>
        <v>4591.3650797953242</v>
      </c>
      <c r="T40" s="22">
        <f t="shared" si="21"/>
        <v>1195.1617687713976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63629.198889138657</v>
      </c>
      <c r="D41" s="5">
        <f t="shared" si="15"/>
        <v>61035.622149125171</v>
      </c>
      <c r="E41" s="5">
        <f t="shared" si="6"/>
        <v>51535.622149125171</v>
      </c>
      <c r="F41" s="5">
        <f t="shared" si="7"/>
        <v>18831.692846601887</v>
      </c>
      <c r="G41" s="5">
        <f t="shared" si="8"/>
        <v>42203.929302523284</v>
      </c>
      <c r="H41" s="22">
        <f t="shared" si="16"/>
        <v>28297.100192046644</v>
      </c>
      <c r="I41" s="5">
        <f t="shared" si="17"/>
        <v>68972.986084199409</v>
      </c>
      <c r="J41" s="26">
        <f t="shared" si="18"/>
        <v>0.20686317180023017</v>
      </c>
      <c r="L41" s="22">
        <f t="shared" si="19"/>
        <v>168035.89713205068</v>
      </c>
      <c r="M41" s="5">
        <f>scrimecost*Meta!O38</f>
        <v>764.43799999999999</v>
      </c>
      <c r="N41" s="5">
        <f>L41-Grade8!L41</f>
        <v>5743.9761755705986</v>
      </c>
      <c r="O41" s="5">
        <f>Grade8!M41-M41</f>
        <v>37.942000000000007</v>
      </c>
      <c r="P41" s="22">
        <f t="shared" si="22"/>
        <v>743.65989582659381</v>
      </c>
      <c r="S41" s="22">
        <f t="shared" si="20"/>
        <v>4689.8433415909467</v>
      </c>
      <c r="T41" s="22">
        <f t="shared" si="21"/>
        <v>1174.7427380083645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65219.928861367138</v>
      </c>
      <c r="D42" s="5">
        <f t="shared" si="15"/>
        <v>62540.452702853312</v>
      </c>
      <c r="E42" s="5">
        <f t="shared" si="6"/>
        <v>53040.452702853312</v>
      </c>
      <c r="F42" s="5">
        <f t="shared" si="7"/>
        <v>19473.503077766938</v>
      </c>
      <c r="G42" s="5">
        <f t="shared" si="8"/>
        <v>43066.949625086374</v>
      </c>
      <c r="H42" s="22">
        <f t="shared" si="16"/>
        <v>29004.527696847814</v>
      </c>
      <c r="I42" s="5">
        <f t="shared" si="17"/>
        <v>70505.232826304404</v>
      </c>
      <c r="J42" s="26">
        <f t="shared" si="18"/>
        <v>0.20901804958437778</v>
      </c>
      <c r="L42" s="22">
        <f t="shared" si="19"/>
        <v>172236.79456035196</v>
      </c>
      <c r="M42" s="5">
        <f>scrimecost*Meta!O39</f>
        <v>764.43799999999999</v>
      </c>
      <c r="N42" s="5">
        <f>L42-Grade8!L42</f>
        <v>5887.5755799598992</v>
      </c>
      <c r="O42" s="5">
        <f>Grade8!M42-M42</f>
        <v>37.942000000000007</v>
      </c>
      <c r="P42" s="22">
        <f t="shared" si="22"/>
        <v>765.98277958205472</v>
      </c>
      <c r="S42" s="22">
        <f t="shared" si="20"/>
        <v>4809.8333017815039</v>
      </c>
      <c r="T42" s="22">
        <f t="shared" si="21"/>
        <v>1159.3485565581313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66850.427082901311</v>
      </c>
      <c r="D43" s="5">
        <f t="shared" si="15"/>
        <v>64082.904020424641</v>
      </c>
      <c r="E43" s="5">
        <f t="shared" si="6"/>
        <v>54582.904020424641</v>
      </c>
      <c r="F43" s="5">
        <f t="shared" si="7"/>
        <v>20131.35856471111</v>
      </c>
      <c r="G43" s="5">
        <f t="shared" si="8"/>
        <v>43951.545455713531</v>
      </c>
      <c r="H43" s="22">
        <f t="shared" si="16"/>
        <v>29729.640889269005</v>
      </c>
      <c r="I43" s="5">
        <f t="shared" si="17"/>
        <v>72075.785736962003</v>
      </c>
      <c r="J43" s="26">
        <f t="shared" si="18"/>
        <v>0.21112036937379006</v>
      </c>
      <c r="L43" s="22">
        <f t="shared" si="19"/>
        <v>176542.71442436075</v>
      </c>
      <c r="M43" s="5">
        <f>scrimecost*Meta!O40</f>
        <v>764.43799999999999</v>
      </c>
      <c r="N43" s="5">
        <f>L43-Grade8!L43</f>
        <v>6034.7649694589199</v>
      </c>
      <c r="O43" s="5">
        <f>Grade8!M43-M43</f>
        <v>37.942000000000007</v>
      </c>
      <c r="P43" s="22">
        <f t="shared" si="22"/>
        <v>788.86373543140223</v>
      </c>
      <c r="S43" s="22">
        <f t="shared" si="20"/>
        <v>4932.8230109768174</v>
      </c>
      <c r="T43" s="22">
        <f t="shared" si="21"/>
        <v>1144.1398220709918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68521.687759973822</v>
      </c>
      <c r="D44" s="5">
        <f t="shared" si="15"/>
        <v>65663.916620935226</v>
      </c>
      <c r="E44" s="5">
        <f t="shared" si="6"/>
        <v>56163.916620935226</v>
      </c>
      <c r="F44" s="5">
        <f t="shared" si="7"/>
        <v>20805.660438828876</v>
      </c>
      <c r="G44" s="5">
        <f t="shared" si="8"/>
        <v>44858.25618210635</v>
      </c>
      <c r="H44" s="22">
        <f t="shared" si="16"/>
        <v>30472.881911500721</v>
      </c>
      <c r="I44" s="5">
        <f t="shared" si="17"/>
        <v>73685.602470386031</v>
      </c>
      <c r="J44" s="26">
        <f t="shared" si="18"/>
        <v>0.21317141307077761</v>
      </c>
      <c r="L44" s="22">
        <f t="shared" si="19"/>
        <v>180956.2822849697</v>
      </c>
      <c r="M44" s="5">
        <f>scrimecost*Meta!O41</f>
        <v>764.43799999999999</v>
      </c>
      <c r="N44" s="5">
        <f>L44-Grade8!L44</f>
        <v>6185.6340936952911</v>
      </c>
      <c r="O44" s="5">
        <f>Grade8!M44-M44</f>
        <v>37.942000000000007</v>
      </c>
      <c r="P44" s="22">
        <f t="shared" si="22"/>
        <v>812.31671517698294</v>
      </c>
      <c r="S44" s="22">
        <f t="shared" si="20"/>
        <v>5058.8874629019265</v>
      </c>
      <c r="T44" s="22">
        <f t="shared" si="21"/>
        <v>1129.1149412024572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70234.729953973176</v>
      </c>
      <c r="D45" s="5">
        <f t="shared" si="15"/>
        <v>67284.454536458608</v>
      </c>
      <c r="E45" s="5">
        <f t="shared" si="6"/>
        <v>57784.454536458608</v>
      </c>
      <c r="F45" s="5">
        <f t="shared" si="7"/>
        <v>21496.819859799598</v>
      </c>
      <c r="G45" s="5">
        <f t="shared" si="8"/>
        <v>45787.634676659014</v>
      </c>
      <c r="H45" s="22">
        <f t="shared" si="16"/>
        <v>31234.703959288243</v>
      </c>
      <c r="I45" s="5">
        <f t="shared" si="17"/>
        <v>75335.66462214569</v>
      </c>
      <c r="J45" s="26">
        <f t="shared" si="18"/>
        <v>0.21517243131174105</v>
      </c>
      <c r="L45" s="22">
        <f t="shared" si="19"/>
        <v>185480.189342094</v>
      </c>
      <c r="M45" s="5">
        <f>scrimecost*Meta!O42</f>
        <v>764.43799999999999</v>
      </c>
      <c r="N45" s="5">
        <f>L45-Grade8!L45</f>
        <v>6340.2749460377672</v>
      </c>
      <c r="O45" s="5">
        <f>Grade8!M45-M45</f>
        <v>37.942000000000007</v>
      </c>
      <c r="P45" s="22">
        <f t="shared" si="22"/>
        <v>836.35601941620371</v>
      </c>
      <c r="S45" s="22">
        <f t="shared" si="20"/>
        <v>5188.1035261252973</v>
      </c>
      <c r="T45" s="22">
        <f t="shared" si="21"/>
        <v>1114.2723068782702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71990.598202822497</v>
      </c>
      <c r="D46" s="5">
        <f t="shared" si="15"/>
        <v>68945.50589987007</v>
      </c>
      <c r="E46" s="5">
        <f t="shared" si="6"/>
        <v>59445.50589987007</v>
      </c>
      <c r="F46" s="5">
        <f t="shared" si="7"/>
        <v>22205.258266294586</v>
      </c>
      <c r="G46" s="5">
        <f t="shared" si="8"/>
        <v>46740.247633575484</v>
      </c>
      <c r="H46" s="22">
        <f t="shared" si="16"/>
        <v>32015.571558270447</v>
      </c>
      <c r="I46" s="5">
        <f t="shared" si="17"/>
        <v>77026.978327699326</v>
      </c>
      <c r="J46" s="26">
        <f t="shared" si="18"/>
        <v>0.21712464422975425</v>
      </c>
      <c r="L46" s="22">
        <f t="shared" si="19"/>
        <v>190117.19407564632</v>
      </c>
      <c r="M46" s="5">
        <f>scrimecost*Meta!O43</f>
        <v>424.005</v>
      </c>
      <c r="N46" s="5">
        <f>L46-Grade8!L46</f>
        <v>6498.7818196887092</v>
      </c>
      <c r="O46" s="5">
        <f>Grade8!M46-M46</f>
        <v>21.044999999999959</v>
      </c>
      <c r="P46" s="22">
        <f t="shared" si="22"/>
        <v>860.9963062614047</v>
      </c>
      <c r="S46" s="22">
        <f t="shared" si="20"/>
        <v>5303.8895489291872</v>
      </c>
      <c r="T46" s="22">
        <f t="shared" si="21"/>
        <v>1096.1670479669372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73790.363157893065</v>
      </c>
      <c r="D47" s="5">
        <f t="shared" si="15"/>
        <v>70648.083547366827</v>
      </c>
      <c r="E47" s="5">
        <f t="shared" si="6"/>
        <v>61148.083547366827</v>
      </c>
      <c r="F47" s="5">
        <f t="shared" si="7"/>
        <v>22931.407632951952</v>
      </c>
      <c r="G47" s="5">
        <f t="shared" si="8"/>
        <v>47716.675914414875</v>
      </c>
      <c r="H47" s="22">
        <f t="shared" si="16"/>
        <v>32815.960847227208</v>
      </c>
      <c r="I47" s="5">
        <f t="shared" si="17"/>
        <v>78760.57487589182</v>
      </c>
      <c r="J47" s="26">
        <f t="shared" si="18"/>
        <v>0.21902924219854758</v>
      </c>
      <c r="L47" s="22">
        <f t="shared" si="19"/>
        <v>194870.12392753747</v>
      </c>
      <c r="M47" s="5">
        <f>scrimecost*Meta!O44</f>
        <v>424.005</v>
      </c>
      <c r="N47" s="5">
        <f>L47-Grade8!L47</f>
        <v>6661.2513651809131</v>
      </c>
      <c r="O47" s="5">
        <f>Grade8!M47-M47</f>
        <v>21.044999999999959</v>
      </c>
      <c r="P47" s="22">
        <f t="shared" si="22"/>
        <v>886.25260027773595</v>
      </c>
      <c r="S47" s="22">
        <f t="shared" si="20"/>
        <v>5439.6471753531669</v>
      </c>
      <c r="T47" s="22">
        <f t="shared" si="21"/>
        <v>1081.8139320473601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75635.122236840369</v>
      </c>
      <c r="D48" s="5">
        <f t="shared" si="15"/>
        <v>72393.225636050978</v>
      </c>
      <c r="E48" s="5">
        <f t="shared" si="6"/>
        <v>62893.225636050978</v>
      </c>
      <c r="F48" s="5">
        <f t="shared" si="7"/>
        <v>23675.710733775744</v>
      </c>
      <c r="G48" s="5">
        <f t="shared" si="8"/>
        <v>48717.51490227523</v>
      </c>
      <c r="H48" s="22">
        <f t="shared" si="16"/>
        <v>33636.359868407882</v>
      </c>
      <c r="I48" s="5">
        <f t="shared" si="17"/>
        <v>80537.511337789081</v>
      </c>
      <c r="J48" s="26">
        <f t="shared" si="18"/>
        <v>0.22088738655834594</v>
      </c>
      <c r="L48" s="22">
        <f t="shared" si="19"/>
        <v>199741.8770257259</v>
      </c>
      <c r="M48" s="5">
        <f>scrimecost*Meta!O45</f>
        <v>424.005</v>
      </c>
      <c r="N48" s="5">
        <f>L48-Grade8!L48</f>
        <v>6827.7826493104512</v>
      </c>
      <c r="O48" s="5">
        <f>Grade8!M48-M48</f>
        <v>21.044999999999959</v>
      </c>
      <c r="P48" s="22">
        <f t="shared" si="22"/>
        <v>912.14030164447524</v>
      </c>
      <c r="S48" s="22">
        <f t="shared" si="20"/>
        <v>5578.7987424377652</v>
      </c>
      <c r="T48" s="22">
        <f t="shared" si="21"/>
        <v>1067.6332738449096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77526.000292761397</v>
      </c>
      <c r="D49" s="5">
        <f t="shared" si="15"/>
        <v>74181.996276952268</v>
      </c>
      <c r="E49" s="5">
        <f t="shared" si="6"/>
        <v>64681.996276952268</v>
      </c>
      <c r="F49" s="5">
        <f t="shared" si="7"/>
        <v>24438.621412120141</v>
      </c>
      <c r="G49" s="5">
        <f t="shared" si="8"/>
        <v>49743.374864832127</v>
      </c>
      <c r="H49" s="22">
        <f t="shared" si="16"/>
        <v>34477.26886511808</v>
      </c>
      <c r="I49" s="5">
        <f t="shared" si="17"/>
        <v>82358.871211233825</v>
      </c>
      <c r="J49" s="26">
        <f t="shared" si="18"/>
        <v>0.22270021032400289</v>
      </c>
      <c r="L49" s="22">
        <f t="shared" si="19"/>
        <v>204735.42395136904</v>
      </c>
      <c r="M49" s="5">
        <f>scrimecost*Meta!O46</f>
        <v>424.005</v>
      </c>
      <c r="N49" s="5">
        <f>L49-Grade8!L49</f>
        <v>6998.4772155432438</v>
      </c>
      <c r="O49" s="5">
        <f>Grade8!M49-M49</f>
        <v>21.044999999999959</v>
      </c>
      <c r="P49" s="22">
        <f t="shared" si="22"/>
        <v>938.67519554538319</v>
      </c>
      <c r="S49" s="22">
        <f t="shared" si="20"/>
        <v>5721.4290986994893</v>
      </c>
      <c r="T49" s="22">
        <f t="shared" si="21"/>
        <v>1053.6236107911873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79464.150300080408</v>
      </c>
      <c r="D50" s="5">
        <f t="shared" si="15"/>
        <v>76015.486183876055</v>
      </c>
      <c r="E50" s="5">
        <f t="shared" si="6"/>
        <v>66515.486183876055</v>
      </c>
      <c r="F50" s="5">
        <f t="shared" si="7"/>
        <v>25220.604857423139</v>
      </c>
      <c r="G50" s="5">
        <f t="shared" si="8"/>
        <v>50794.881326452916</v>
      </c>
      <c r="H50" s="22">
        <f t="shared" si="16"/>
        <v>35339.200586746025</v>
      </c>
      <c r="I50" s="5">
        <f t="shared" si="17"/>
        <v>84225.765081514663</v>
      </c>
      <c r="J50" s="26">
        <f t="shared" si="18"/>
        <v>0.22446881887586337</v>
      </c>
      <c r="L50" s="22">
        <f t="shared" si="19"/>
        <v>209853.80955015321</v>
      </c>
      <c r="M50" s="5">
        <f>scrimecost*Meta!O47</f>
        <v>424.005</v>
      </c>
      <c r="N50" s="5">
        <f>L50-Grade8!L50</f>
        <v>7173.4391459317121</v>
      </c>
      <c r="O50" s="5">
        <f>Grade8!M50-M50</f>
        <v>21.044999999999959</v>
      </c>
      <c r="P50" s="22">
        <f t="shared" si="22"/>
        <v>965.8734617938137</v>
      </c>
      <c r="S50" s="22">
        <f t="shared" si="20"/>
        <v>5867.6252138676582</v>
      </c>
      <c r="T50" s="22">
        <f t="shared" si="21"/>
        <v>1039.7834665642629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81450.754057582424</v>
      </c>
      <c r="D51" s="5">
        <f t="shared" si="15"/>
        <v>77894.813338472959</v>
      </c>
      <c r="E51" s="5">
        <f t="shared" si="6"/>
        <v>68394.813338472959</v>
      </c>
      <c r="F51" s="5">
        <f t="shared" si="7"/>
        <v>26022.137888858717</v>
      </c>
      <c r="G51" s="5">
        <f t="shared" si="8"/>
        <v>51872.675449614238</v>
      </c>
      <c r="H51" s="22">
        <f t="shared" si="16"/>
        <v>36222.680601414686</v>
      </c>
      <c r="I51" s="5">
        <f t="shared" si="17"/>
        <v>86139.331298552526</v>
      </c>
      <c r="J51" s="26">
        <f t="shared" si="18"/>
        <v>0.22619429063377594</v>
      </c>
      <c r="L51" s="22">
        <f t="shared" si="19"/>
        <v>215100.15478890706</v>
      </c>
      <c r="M51" s="5">
        <f>scrimecost*Meta!O48</f>
        <v>223.678</v>
      </c>
      <c r="N51" s="5">
        <f>L51-Grade8!L51</f>
        <v>7352.7751245801046</v>
      </c>
      <c r="O51" s="5">
        <f>Grade8!M51-M51</f>
        <v>11.102000000000004</v>
      </c>
      <c r="P51" s="22">
        <f t="shared" si="22"/>
        <v>993.75168469845494</v>
      </c>
      <c r="S51" s="22">
        <f t="shared" si="20"/>
        <v>6007.672433915176</v>
      </c>
      <c r="T51" s="22">
        <f t="shared" si="21"/>
        <v>1024.4395904955581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83487.022909021965</v>
      </c>
      <c r="D52" s="5">
        <f t="shared" si="15"/>
        <v>79821.123671934765</v>
      </c>
      <c r="E52" s="5">
        <f t="shared" si="6"/>
        <v>70321.123671934765</v>
      </c>
      <c r="F52" s="5">
        <f t="shared" si="7"/>
        <v>26843.709246080176</v>
      </c>
      <c r="G52" s="5">
        <f t="shared" si="8"/>
        <v>52977.414425854586</v>
      </c>
      <c r="H52" s="22">
        <f t="shared" si="16"/>
        <v>37128.24761645004</v>
      </c>
      <c r="I52" s="5">
        <f t="shared" si="17"/>
        <v>88100.736671016319</v>
      </c>
      <c r="J52" s="26">
        <f t="shared" si="18"/>
        <v>0.22787767771466627</v>
      </c>
      <c r="L52" s="22">
        <f t="shared" si="19"/>
        <v>220477.65865862969</v>
      </c>
      <c r="M52" s="5">
        <f>scrimecost*Meta!O49</f>
        <v>223.678</v>
      </c>
      <c r="N52" s="5">
        <f>L52-Grade8!L52</f>
        <v>7536.5945026945265</v>
      </c>
      <c r="O52" s="5">
        <f>Grade8!M52-M52</f>
        <v>11.102000000000004</v>
      </c>
      <c r="P52" s="22">
        <f t="shared" si="22"/>
        <v>1022.326863175712</v>
      </c>
      <c r="S52" s="22">
        <f t="shared" si="20"/>
        <v>6161.269727413759</v>
      </c>
      <c r="T52" s="22">
        <f t="shared" si="21"/>
        <v>1010.9970730517015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85574.198481747531</v>
      </c>
      <c r="D53" s="5">
        <f t="shared" si="15"/>
        <v>81795.591763733159</v>
      </c>
      <c r="E53" s="5">
        <f t="shared" si="6"/>
        <v>72295.591763733159</v>
      </c>
      <c r="F53" s="5">
        <f t="shared" si="7"/>
        <v>27685.819887232195</v>
      </c>
      <c r="G53" s="5">
        <f t="shared" si="8"/>
        <v>54109.771876500963</v>
      </c>
      <c r="H53" s="22">
        <f t="shared" si="16"/>
        <v>38056.453806861304</v>
      </c>
      <c r="I53" s="5">
        <f t="shared" si="17"/>
        <v>90111.177177791746</v>
      </c>
      <c r="J53" s="26">
        <f t="shared" si="18"/>
        <v>0.22952000657407162</v>
      </c>
      <c r="L53" s="22">
        <f t="shared" si="19"/>
        <v>225989.60012509549</v>
      </c>
      <c r="M53" s="5">
        <f>scrimecost*Meta!O50</f>
        <v>223.678</v>
      </c>
      <c r="N53" s="5">
        <f>L53-Grade8!L53</f>
        <v>7725.0093652619398</v>
      </c>
      <c r="O53" s="5">
        <f>Grade8!M53-M53</f>
        <v>11.102000000000004</v>
      </c>
      <c r="P53" s="22">
        <f t="shared" si="22"/>
        <v>1051.6164211149016</v>
      </c>
      <c r="S53" s="22">
        <f t="shared" si="20"/>
        <v>6318.7069532498972</v>
      </c>
      <c r="T53" s="22">
        <f t="shared" si="21"/>
        <v>997.7171981105231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87713.553443791214</v>
      </c>
      <c r="D54" s="5">
        <f t="shared" si="15"/>
        <v>83819.421557826485</v>
      </c>
      <c r="E54" s="5">
        <f t="shared" si="6"/>
        <v>74319.421557826485</v>
      </c>
      <c r="F54" s="5">
        <f t="shared" si="7"/>
        <v>28548.983294412996</v>
      </c>
      <c r="G54" s="5">
        <f t="shared" si="8"/>
        <v>55270.438263413489</v>
      </c>
      <c r="H54" s="22">
        <f t="shared" si="16"/>
        <v>39007.865152032828</v>
      </c>
      <c r="I54" s="5">
        <f t="shared" si="17"/>
        <v>92171.878697236534</v>
      </c>
      <c r="J54" s="26">
        <f t="shared" si="18"/>
        <v>0.23112227863202792</v>
      </c>
      <c r="L54" s="22">
        <f t="shared" si="19"/>
        <v>231639.34012822283</v>
      </c>
      <c r="M54" s="5">
        <f>scrimecost*Meta!O51</f>
        <v>223.678</v>
      </c>
      <c r="N54" s="5">
        <f>L54-Grade8!L54</f>
        <v>7918.1345993934956</v>
      </c>
      <c r="O54" s="5">
        <f>Grade8!M54-M54</f>
        <v>11.102000000000004</v>
      </c>
      <c r="P54" s="22">
        <f t="shared" si="22"/>
        <v>1081.6382180025701</v>
      </c>
      <c r="S54" s="22">
        <f t="shared" si="20"/>
        <v>6480.0801097319081</v>
      </c>
      <c r="T54" s="22">
        <f t="shared" si="21"/>
        <v>984.59853802869156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89906.392279885986</v>
      </c>
      <c r="D55" s="5">
        <f t="shared" si="15"/>
        <v>85893.847096772137</v>
      </c>
      <c r="E55" s="5">
        <f t="shared" si="6"/>
        <v>76393.847096772137</v>
      </c>
      <c r="F55" s="5">
        <f t="shared" si="7"/>
        <v>29433.725786773317</v>
      </c>
      <c r="G55" s="5">
        <f t="shared" si="8"/>
        <v>56460.121309998824</v>
      </c>
      <c r="H55" s="22">
        <f t="shared" si="16"/>
        <v>39983.061780833646</v>
      </c>
      <c r="I55" s="5">
        <f t="shared" si="17"/>
        <v>94284.097754667455</v>
      </c>
      <c r="J55" s="26">
        <f t="shared" si="18"/>
        <v>0.23268547088369262</v>
      </c>
      <c r="L55" s="22">
        <f t="shared" si="19"/>
        <v>237430.32363142836</v>
      </c>
      <c r="M55" s="5">
        <f>scrimecost*Meta!O52</f>
        <v>223.678</v>
      </c>
      <c r="N55" s="5">
        <f>L55-Grade8!L55</f>
        <v>8116.0879643782682</v>
      </c>
      <c r="O55" s="5">
        <f>Grade8!M55-M55</f>
        <v>11.102000000000004</v>
      </c>
      <c r="P55" s="22">
        <f t="shared" si="22"/>
        <v>1112.4105598124299</v>
      </c>
      <c r="S55" s="22">
        <f t="shared" si="20"/>
        <v>6645.4875951259201</v>
      </c>
      <c r="T55" s="22">
        <f t="shared" si="21"/>
        <v>971.63965467512901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92154.052086883137</v>
      </c>
      <c r="D56" s="5">
        <f t="shared" si="15"/>
        <v>88020.133274191438</v>
      </c>
      <c r="E56" s="5">
        <f t="shared" si="6"/>
        <v>78520.133274191438</v>
      </c>
      <c r="F56" s="5">
        <f t="shared" si="7"/>
        <v>30340.586841442648</v>
      </c>
      <c r="G56" s="5">
        <f t="shared" si="8"/>
        <v>57679.546432748786</v>
      </c>
      <c r="H56" s="22">
        <f t="shared" si="16"/>
        <v>40982.638325354485</v>
      </c>
      <c r="I56" s="5">
        <f t="shared" si="17"/>
        <v>96449.122288534127</v>
      </c>
      <c r="J56" s="26">
        <f t="shared" si="18"/>
        <v>0.23421053649507281</v>
      </c>
      <c r="L56" s="22">
        <f t="shared" si="19"/>
        <v>243366.08172221409</v>
      </c>
      <c r="M56" s="5">
        <f>scrimecost*Meta!O53</f>
        <v>67.594999999999999</v>
      </c>
      <c r="N56" s="5">
        <f>L56-Grade8!L56</f>
        <v>8318.9901634877315</v>
      </c>
      <c r="O56" s="5">
        <f>Grade8!M56-M56</f>
        <v>3.355000000000004</v>
      </c>
      <c r="P56" s="22">
        <f t="shared" si="22"/>
        <v>1143.952210167537</v>
      </c>
      <c r="S56" s="22">
        <f t="shared" si="20"/>
        <v>6807.391725654832</v>
      </c>
      <c r="T56" s="22">
        <f t="shared" si="21"/>
        <v>957.76439781344197</v>
      </c>
    </row>
    <row r="57" spans="1:20" x14ac:dyDescent="0.2">
      <c r="A57" s="5">
        <v>66</v>
      </c>
      <c r="C57" s="5"/>
      <c r="H57" s="21"/>
      <c r="I57" s="5"/>
      <c r="M57" s="5">
        <f>scrimecost*Meta!O54</f>
        <v>67.594999999999999</v>
      </c>
      <c r="N57" s="5">
        <f>L57-Grade8!L57</f>
        <v>0</v>
      </c>
      <c r="O57" s="5">
        <f>Grade8!M57-M57</f>
        <v>3.355000000000004</v>
      </c>
      <c r="S57" s="22">
        <f t="shared" si="20"/>
        <v>3.308030000000004</v>
      </c>
      <c r="T57" s="22">
        <f t="shared" si="21"/>
        <v>0.44786482432227731</v>
      </c>
    </row>
    <row r="58" spans="1:20" x14ac:dyDescent="0.2">
      <c r="A58" s="5">
        <v>67</v>
      </c>
      <c r="C58" s="5"/>
      <c r="H58" s="21"/>
      <c r="I58" s="5"/>
      <c r="M58" s="5">
        <f>scrimecost*Meta!O55</f>
        <v>67.594999999999999</v>
      </c>
      <c r="N58" s="5">
        <f>L58-Grade8!L58</f>
        <v>0</v>
      </c>
      <c r="O58" s="5">
        <f>Grade8!M58-M58</f>
        <v>3.355000000000004</v>
      </c>
      <c r="S58" s="22">
        <f t="shared" si="20"/>
        <v>3.308030000000004</v>
      </c>
      <c r="T58" s="22">
        <f t="shared" si="21"/>
        <v>0.43096948569203847</v>
      </c>
    </row>
    <row r="59" spans="1:20" x14ac:dyDescent="0.2">
      <c r="A59" s="5">
        <v>68</v>
      </c>
      <c r="H59" s="21"/>
      <c r="I59" s="5"/>
      <c r="M59" s="5">
        <f>scrimecost*Meta!O56</f>
        <v>67.594999999999999</v>
      </c>
      <c r="N59" s="5">
        <f>L59-Grade8!L59</f>
        <v>0</v>
      </c>
      <c r="O59" s="5">
        <f>Grade8!M59-M59</f>
        <v>3.355000000000004</v>
      </c>
      <c r="S59" s="22">
        <f t="shared" si="20"/>
        <v>3.308030000000004</v>
      </c>
      <c r="T59" s="22">
        <f t="shared" si="21"/>
        <v>0.41471151006047319</v>
      </c>
    </row>
    <row r="60" spans="1:20" x14ac:dyDescent="0.2">
      <c r="A60" s="5">
        <v>69</v>
      </c>
      <c r="H60" s="21"/>
      <c r="I60" s="5"/>
      <c r="M60" s="5">
        <f>scrimecost*Meta!O57</f>
        <v>67.594999999999999</v>
      </c>
      <c r="N60" s="5">
        <f>L60-Grade8!L60</f>
        <v>0</v>
      </c>
      <c r="O60" s="5">
        <f>Grade8!M60-M60</f>
        <v>3.355000000000004</v>
      </c>
      <c r="S60" s="22">
        <f t="shared" si="20"/>
        <v>3.308030000000004</v>
      </c>
      <c r="T60" s="22">
        <f t="shared" si="21"/>
        <v>0.39906685342343523</v>
      </c>
    </row>
    <row r="61" spans="1:20" x14ac:dyDescent="0.2">
      <c r="A61" s="5">
        <v>70</v>
      </c>
      <c r="H61" s="21"/>
      <c r="I61" s="5"/>
      <c r="M61" s="5">
        <f>scrimecost*Meta!O58</f>
        <v>67.594999999999999</v>
      </c>
      <c r="N61" s="5">
        <f>L61-Grade8!L61</f>
        <v>0</v>
      </c>
      <c r="O61" s="5">
        <f>Grade8!M61-M61</f>
        <v>3.355000000000004</v>
      </c>
      <c r="S61" s="22">
        <f t="shared" si="20"/>
        <v>3.308030000000004</v>
      </c>
      <c r="T61" s="22">
        <f t="shared" si="21"/>
        <v>0.3840123788174073</v>
      </c>
    </row>
    <row r="62" spans="1:20" x14ac:dyDescent="0.2">
      <c r="A62" s="5">
        <v>71</v>
      </c>
      <c r="H62" s="21"/>
      <c r="I62" s="5"/>
      <c r="M62" s="5">
        <f>scrimecost*Meta!O59</f>
        <v>67.594999999999999</v>
      </c>
      <c r="N62" s="5">
        <f>L62-Grade8!L62</f>
        <v>0</v>
      </c>
      <c r="O62" s="5">
        <f>Grade8!M62-M62</f>
        <v>3.355000000000004</v>
      </c>
      <c r="S62" s="22">
        <f t="shared" si="20"/>
        <v>3.308030000000004</v>
      </c>
      <c r="T62" s="22">
        <f t="shared" si="21"/>
        <v>0.36952582210212714</v>
      </c>
    </row>
    <row r="63" spans="1:20" x14ac:dyDescent="0.2">
      <c r="A63" s="5">
        <v>72</v>
      </c>
      <c r="H63" s="21"/>
      <c r="M63" s="5">
        <f>scrimecost*Meta!O60</f>
        <v>67.594999999999999</v>
      </c>
      <c r="N63" s="5">
        <f>L63-Grade8!L63</f>
        <v>0</v>
      </c>
      <c r="O63" s="5">
        <f>Grade8!M63-M63</f>
        <v>3.355000000000004</v>
      </c>
      <c r="S63" s="22">
        <f t="shared" si="20"/>
        <v>3.308030000000004</v>
      </c>
      <c r="T63" s="22">
        <f t="shared" si="21"/>
        <v>0.35558575903403439</v>
      </c>
    </row>
    <row r="64" spans="1:20" x14ac:dyDescent="0.2">
      <c r="A64" s="5">
        <v>73</v>
      </c>
      <c r="H64" s="21"/>
      <c r="M64" s="5">
        <f>scrimecost*Meta!O61</f>
        <v>67.594999999999999</v>
      </c>
      <c r="N64" s="5">
        <f>L64-Grade8!L64</f>
        <v>0</v>
      </c>
      <c r="O64" s="5">
        <f>Grade8!M64-M64</f>
        <v>3.355000000000004</v>
      </c>
      <c r="S64" s="22">
        <f t="shared" si="20"/>
        <v>3.308030000000004</v>
      </c>
      <c r="T64" s="22">
        <f t="shared" si="21"/>
        <v>0.34217157358184674</v>
      </c>
    </row>
    <row r="65" spans="1:20" x14ac:dyDescent="0.2">
      <c r="A65" s="5">
        <v>74</v>
      </c>
      <c r="H65" s="21"/>
      <c r="M65" s="5">
        <f>scrimecost*Meta!O62</f>
        <v>67.594999999999999</v>
      </c>
      <c r="N65" s="5">
        <f>L65-Grade8!L65</f>
        <v>0</v>
      </c>
      <c r="O65" s="5">
        <f>Grade8!M65-M65</f>
        <v>3.355000000000004</v>
      </c>
      <c r="S65" s="22">
        <f t="shared" si="20"/>
        <v>3.308030000000004</v>
      </c>
      <c r="T65" s="22">
        <f t="shared" si="21"/>
        <v>0.32926342743740428</v>
      </c>
    </row>
    <row r="66" spans="1:20" x14ac:dyDescent="0.2">
      <c r="A66" s="5">
        <v>75</v>
      </c>
      <c r="H66" s="21"/>
      <c r="M66" s="5">
        <f>scrimecost*Meta!O63</f>
        <v>67.594999999999999</v>
      </c>
      <c r="N66" s="5">
        <f>L66-Grade8!L66</f>
        <v>0</v>
      </c>
      <c r="O66" s="5">
        <f>Grade8!M66-M66</f>
        <v>3.355000000000004</v>
      </c>
      <c r="S66" s="22">
        <f t="shared" si="20"/>
        <v>3.308030000000004</v>
      </c>
      <c r="T66" s="22">
        <f t="shared" si="21"/>
        <v>0.31684223067669381</v>
      </c>
    </row>
    <row r="67" spans="1:20" x14ac:dyDescent="0.2">
      <c r="A67" s="5">
        <v>76</v>
      </c>
      <c r="H67" s="21"/>
      <c r="M67" s="5">
        <f>scrimecost*Meta!O64</f>
        <v>67.594999999999999</v>
      </c>
      <c r="N67" s="5">
        <f>L67-Grade8!L67</f>
        <v>0</v>
      </c>
      <c r="O67" s="5">
        <f>Grade8!M67-M67</f>
        <v>3.355000000000004</v>
      </c>
      <c r="S67" s="22">
        <f t="shared" si="20"/>
        <v>3.308030000000004</v>
      </c>
      <c r="T67" s="22">
        <f t="shared" si="21"/>
        <v>0.30488961352766109</v>
      </c>
    </row>
    <row r="68" spans="1:20" x14ac:dyDescent="0.2">
      <c r="A68" s="5">
        <v>77</v>
      </c>
      <c r="H68" s="21"/>
      <c r="M68" s="5">
        <f>scrimecost*Meta!O65</f>
        <v>67.594999999999999</v>
      </c>
      <c r="N68" s="5">
        <f>L68-Grade8!L68</f>
        <v>0</v>
      </c>
      <c r="O68" s="5">
        <f>Grade8!M68-M68</f>
        <v>3.355000000000004</v>
      </c>
      <c r="S68" s="22">
        <f t="shared" si="20"/>
        <v>3.308030000000004</v>
      </c>
      <c r="T68" s="22">
        <f t="shared" si="21"/>
        <v>0.29338789920306008</v>
      </c>
    </row>
    <row r="69" spans="1:20" x14ac:dyDescent="0.2">
      <c r="A69" s="5">
        <v>78</v>
      </c>
      <c r="H69" s="21"/>
      <c r="M69" s="5">
        <f>scrimecost*Meta!O66</f>
        <v>67.594999999999999</v>
      </c>
      <c r="N69" s="5">
        <f>L69-Grade8!L69</f>
        <v>0</v>
      </c>
      <c r="O69" s="5">
        <f>Grade8!M69-M69</f>
        <v>3.355000000000004</v>
      </c>
      <c r="S69" s="22">
        <f>IF(A69&lt;startage,1,0)*(N69-Q69-R69)+IF(A69&gt;=startage,1,0)*completionprob*(N69*spart+O69+P69)</f>
        <v>3.308030000000004</v>
      </c>
      <c r="T69" s="22">
        <f>S69/sreturn^(A69-startage+1)</f>
        <v>0.28232007775816093</v>
      </c>
    </row>
    <row r="70" spans="1:20" x14ac:dyDescent="0.2">
      <c r="A70" s="5">
        <v>79</v>
      </c>
      <c r="H70" s="21"/>
      <c r="M70" s="5"/>
      <c r="S70" s="22">
        <f>SUM(T5:T69)</f>
        <v>-7.1506800480847232E-11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Meta!A4+6</f>
        <v>16</v>
      </c>
      <c r="C2" s="7">
        <f>Meta!B4</f>
        <v>55359</v>
      </c>
      <c r="D2" s="7">
        <f>Meta!C4</f>
        <v>24619</v>
      </c>
      <c r="E2" s="1">
        <f>Meta!D4</f>
        <v>5.0999999999999997E-2</v>
      </c>
      <c r="F2" s="1">
        <f>Meta!F4</f>
        <v>0.63400000000000001</v>
      </c>
      <c r="G2" s="1">
        <f>Meta!I4</f>
        <v>1.9496869757628374</v>
      </c>
      <c r="H2" s="1">
        <f>Meta!E4</f>
        <v>0.98599999999999999</v>
      </c>
      <c r="I2" s="13"/>
      <c r="J2" s="1">
        <f>Meta!X3</f>
        <v>0.69199999999999995</v>
      </c>
      <c r="K2" s="1">
        <f>Meta!D3</f>
        <v>5.3999999999999999E-2</v>
      </c>
      <c r="L2" s="29"/>
      <c r="N2" s="22">
        <f>Meta!T4</f>
        <v>106479</v>
      </c>
      <c r="O2" s="22">
        <f>Meta!U4</f>
        <v>45178</v>
      </c>
      <c r="P2" s="1">
        <f>Meta!V4</f>
        <v>3.4000000000000002E-2</v>
      </c>
      <c r="Q2" s="1">
        <f>Meta!X4</f>
        <v>0.71</v>
      </c>
      <c r="R2" s="22">
        <f>Meta!W4</f>
        <v>1170</v>
      </c>
      <c r="T2" s="12">
        <f>IRR(S5:S69)+1</f>
        <v>1.0398365406249781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2681.1503389055324</v>
      </c>
      <c r="D6" s="5">
        <f t="shared" ref="D6:D36" si="0">IF(A6&lt;startage,1,0)*(C6*(1-initialunempprob))+IF(A6=startage,1,0)*(C6*(1-unempprob))+IF(A6&gt;startage,1,0)*(C6*(1-unempprob)+unempprob*300*52)</f>
        <v>2536.3682206046337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194.03216887625447</v>
      </c>
      <c r="G6" s="5">
        <f t="shared" ref="G6:G56" si="3">D6-F6</f>
        <v>2342.3360517283791</v>
      </c>
      <c r="H6" s="22">
        <f>0.1*Grade9!H6</f>
        <v>1192.3579283488396</v>
      </c>
      <c r="I6" s="5">
        <f t="shared" ref="I6:I36" si="4">G6+IF(A6&lt;startage,1,0)*(H6*(1-initialunempprob))+IF(A6&gt;=startage,1,0)*(H6*(1-unempprob))</f>
        <v>3470.306651946381</v>
      </c>
      <c r="J6" s="26">
        <f t="shared" ref="J6:J37" si="5">(F6-(IF(A6&gt;startage,1,0)*(unempprob*300*52)))/(IF(A6&lt;startage,1,0)*((C6+H6)*(1-initialunempprob))+IF(A6&gt;=startage,1,0)*((C6+H6)*(1-unempprob)))</f>
        <v>5.295148138967528E-2</v>
      </c>
      <c r="L6" s="22">
        <f>0.1*Grade9!L6</f>
        <v>7080.5465165269752</v>
      </c>
      <c r="M6" s="5">
        <f>scrimecost*Meta!O3</f>
        <v>2171.52</v>
      </c>
      <c r="N6" s="5">
        <f>L6-Grade9!L6</f>
        <v>-63724.918648742772</v>
      </c>
      <c r="O6" s="5"/>
      <c r="P6" s="22"/>
      <c r="Q6" s="22">
        <f>0.05*feel*Grade9!G6</f>
        <v>278.35415952081087</v>
      </c>
      <c r="R6" s="22">
        <f>hstuition</f>
        <v>11298</v>
      </c>
      <c r="S6" s="22">
        <f t="shared" ref="S6:S37" si="6">IF(A6&lt;startage,1,0)*(N6-Q6-R6)+IF(A6&gt;=startage,1,0)*completionprob*(N6*spart+O6+P6)</f>
        <v>-75301.272808263573</v>
      </c>
      <c r="T6" s="22">
        <f t="shared" ref="T6:T37" si="7">S6/sreturn^(A6-startage+1)</f>
        <v>-75301.272808263573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28393.788689253644</v>
      </c>
      <c r="D7" s="5">
        <f t="shared" si="0"/>
        <v>26945.705466101706</v>
      </c>
      <c r="E7" s="5">
        <f t="shared" si="1"/>
        <v>17445.705466101706</v>
      </c>
      <c r="F7" s="5">
        <f t="shared" si="2"/>
        <v>5997.7728346822078</v>
      </c>
      <c r="G7" s="5">
        <f t="shared" si="3"/>
        <v>20947.932631419499</v>
      </c>
      <c r="H7" s="22">
        <f t="shared" ref="H7:H36" si="10">benefits*B7/expnorm</f>
        <v>12627.155182368459</v>
      </c>
      <c r="I7" s="5">
        <f t="shared" si="4"/>
        <v>32931.102899487167</v>
      </c>
      <c r="J7" s="26">
        <f t="shared" si="5"/>
        <v>0.15407002441166651</v>
      </c>
      <c r="L7" s="22">
        <f t="shared" ref="L7:L36" si="11">(sincome+sbenefits)*(1-sunemp)*B7/expnorm</f>
        <v>75140.606580028019</v>
      </c>
      <c r="M7" s="5">
        <f>scrimecost*Meta!O4</f>
        <v>2747.16</v>
      </c>
      <c r="N7" s="5">
        <f>L7-Grade9!L7</f>
        <v>2565.0047856265301</v>
      </c>
      <c r="O7" s="5">
        <f>Grade9!M7-M7</f>
        <v>138.53200000000015</v>
      </c>
      <c r="P7" s="22">
        <f t="shared" ref="P7:P38" si="12">(spart-initialspart)*(L7*J7+nptrans)</f>
        <v>326.35647162166248</v>
      </c>
      <c r="Q7" s="22"/>
      <c r="R7" s="22"/>
      <c r="S7" s="22">
        <f t="shared" si="6"/>
        <v>2254.0372832446683</v>
      </c>
      <c r="T7" s="22">
        <f t="shared" si="7"/>
        <v>2167.6842418808565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29103.633406484987</v>
      </c>
      <c r="D8" s="5">
        <f t="shared" si="0"/>
        <v>28414.94810275425</v>
      </c>
      <c r="E8" s="5">
        <f t="shared" si="1"/>
        <v>18914.94810275425</v>
      </c>
      <c r="F8" s="5">
        <f t="shared" si="2"/>
        <v>6477.4805555492621</v>
      </c>
      <c r="G8" s="5">
        <f t="shared" si="3"/>
        <v>21937.467547204986</v>
      </c>
      <c r="H8" s="22">
        <f t="shared" si="10"/>
        <v>12942.83406192767</v>
      </c>
      <c r="I8" s="5">
        <f t="shared" si="4"/>
        <v>34220.217071974344</v>
      </c>
      <c r="J8" s="26">
        <f t="shared" si="5"/>
        <v>0.14239553540739228</v>
      </c>
      <c r="L8" s="22">
        <f t="shared" si="11"/>
        <v>77019.121744528718</v>
      </c>
      <c r="M8" s="5">
        <f>scrimecost*Meta!O5</f>
        <v>3173.0400000000004</v>
      </c>
      <c r="N8" s="5">
        <f>L8-Grade9!L8</f>
        <v>2629.1299052671966</v>
      </c>
      <c r="O8" s="5">
        <f>Grade9!M8-M8</f>
        <v>160.00799999999981</v>
      </c>
      <c r="P8" s="22">
        <f t="shared" si="12"/>
        <v>315.3812233935476</v>
      </c>
      <c r="Q8" s="22"/>
      <c r="R8" s="22"/>
      <c r="S8" s="22">
        <f t="shared" si="6"/>
        <v>2309.2824557473914</v>
      </c>
      <c r="T8" s="22">
        <f t="shared" si="7"/>
        <v>2135.7327461222258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29831.224241647109</v>
      </c>
      <c r="D9" s="5">
        <f t="shared" si="0"/>
        <v>29105.431805323104</v>
      </c>
      <c r="E9" s="5">
        <f t="shared" si="1"/>
        <v>19605.431805323104</v>
      </c>
      <c r="F9" s="5">
        <f t="shared" si="2"/>
        <v>6702.9234844379935</v>
      </c>
      <c r="G9" s="5">
        <f t="shared" si="3"/>
        <v>22402.50832088511</v>
      </c>
      <c r="H9" s="22">
        <f t="shared" si="10"/>
        <v>13266.404913475861</v>
      </c>
      <c r="I9" s="5">
        <f t="shared" si="4"/>
        <v>34992.326583773698</v>
      </c>
      <c r="J9" s="26">
        <f t="shared" si="5"/>
        <v>0.1444345727796171</v>
      </c>
      <c r="L9" s="22">
        <f t="shared" si="11"/>
        <v>78944.599788141917</v>
      </c>
      <c r="M9" s="5">
        <f>scrimecost*Meta!O6</f>
        <v>3856.3199999999997</v>
      </c>
      <c r="N9" s="5">
        <f>L9-Grade9!L9</f>
        <v>2694.858152898858</v>
      </c>
      <c r="O9" s="5">
        <f>Grade9!M9-M9</f>
        <v>194.46399999999994</v>
      </c>
      <c r="P9" s="22">
        <f t="shared" si="12"/>
        <v>323.21393178584663</v>
      </c>
      <c r="Q9" s="22"/>
      <c r="R9" s="22"/>
      <c r="S9" s="22">
        <f t="shared" si="6"/>
        <v>2396.9928392592187</v>
      </c>
      <c r="T9" s="22">
        <f t="shared" si="7"/>
        <v>2131.9229867173822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30577.004847688284</v>
      </c>
      <c r="D10" s="5">
        <f t="shared" si="0"/>
        <v>29813.17760045618</v>
      </c>
      <c r="E10" s="5">
        <f t="shared" si="1"/>
        <v>20313.17760045618</v>
      </c>
      <c r="F10" s="5">
        <f t="shared" si="2"/>
        <v>6934.0024865489431</v>
      </c>
      <c r="G10" s="5">
        <f t="shared" si="3"/>
        <v>22879.175113907237</v>
      </c>
      <c r="H10" s="22">
        <f t="shared" si="10"/>
        <v>13598.065036312755</v>
      </c>
      <c r="I10" s="5">
        <f t="shared" si="4"/>
        <v>35783.738833368043</v>
      </c>
      <c r="J10" s="26">
        <f t="shared" si="5"/>
        <v>0.14642387753300715</v>
      </c>
      <c r="L10" s="22">
        <f t="shared" si="11"/>
        <v>80918.214782845476</v>
      </c>
      <c r="M10" s="5">
        <f>scrimecost*Meta!O7</f>
        <v>4121.91</v>
      </c>
      <c r="N10" s="5">
        <f>L10-Grade9!L10</f>
        <v>2762.2296067213611</v>
      </c>
      <c r="O10" s="5">
        <f>Grade9!M10-M10</f>
        <v>207.85699999999997</v>
      </c>
      <c r="P10" s="22">
        <f t="shared" si="12"/>
        <v>331.24245788795315</v>
      </c>
      <c r="Q10" s="22"/>
      <c r="R10" s="22"/>
      <c r="S10" s="22">
        <f t="shared" si="6"/>
        <v>2465.2785239588775</v>
      </c>
      <c r="T10" s="22">
        <f t="shared" si="7"/>
        <v>2108.6557924328263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31341.429968880489</v>
      </c>
      <c r="D11" s="5">
        <f t="shared" si="0"/>
        <v>30538.617040467583</v>
      </c>
      <c r="E11" s="5">
        <f t="shared" si="1"/>
        <v>21038.617040467583</v>
      </c>
      <c r="F11" s="5">
        <f t="shared" si="2"/>
        <v>7170.858463712666</v>
      </c>
      <c r="G11" s="5">
        <f t="shared" si="3"/>
        <v>23367.758576754917</v>
      </c>
      <c r="H11" s="22">
        <f t="shared" si="10"/>
        <v>13938.016662220574</v>
      </c>
      <c r="I11" s="5">
        <f t="shared" si="4"/>
        <v>36594.936389202237</v>
      </c>
      <c r="J11" s="26">
        <f t="shared" si="5"/>
        <v>0.1483646626582657</v>
      </c>
      <c r="L11" s="22">
        <f t="shared" si="11"/>
        <v>82941.170152416598</v>
      </c>
      <c r="M11" s="5">
        <f>scrimecost*Meta!O8</f>
        <v>3947.58</v>
      </c>
      <c r="N11" s="5">
        <f>L11-Grade9!L11</f>
        <v>2831.2853468893736</v>
      </c>
      <c r="O11" s="5">
        <f>Grade9!M11-M11</f>
        <v>199.0659999999998</v>
      </c>
      <c r="P11" s="22">
        <f t="shared" si="12"/>
        <v>339.47169714261219</v>
      </c>
      <c r="Q11" s="22"/>
      <c r="R11" s="22"/>
      <c r="S11" s="22">
        <f t="shared" si="6"/>
        <v>2513.0677893259904</v>
      </c>
      <c r="T11" s="22">
        <f t="shared" si="7"/>
        <v>2067.1825475876735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32124.9657181025</v>
      </c>
      <c r="D12" s="5">
        <f t="shared" si="0"/>
        <v>31282.192466479268</v>
      </c>
      <c r="E12" s="5">
        <f t="shared" si="1"/>
        <v>21782.192466479268</v>
      </c>
      <c r="F12" s="5">
        <f t="shared" si="2"/>
        <v>7413.635840305481</v>
      </c>
      <c r="G12" s="5">
        <f t="shared" si="3"/>
        <v>23868.556626173788</v>
      </c>
      <c r="H12" s="22">
        <f t="shared" si="10"/>
        <v>14286.467078776088</v>
      </c>
      <c r="I12" s="5">
        <f t="shared" si="4"/>
        <v>37426.413883932299</v>
      </c>
      <c r="J12" s="26">
        <f t="shared" si="5"/>
        <v>0.150258111560957</v>
      </c>
      <c r="L12" s="22">
        <f t="shared" si="11"/>
        <v>85014.69940622701</v>
      </c>
      <c r="M12" s="5">
        <f>scrimecost*Meta!O9</f>
        <v>3584.88</v>
      </c>
      <c r="N12" s="5">
        <f>L12-Grade9!L12</f>
        <v>2902.0674805616145</v>
      </c>
      <c r="O12" s="5">
        <f>Grade9!M12-M12</f>
        <v>180.77599999999984</v>
      </c>
      <c r="P12" s="22">
        <f t="shared" si="12"/>
        <v>347.90666737863785</v>
      </c>
      <c r="Q12" s="22"/>
      <c r="R12" s="22"/>
      <c r="S12" s="22">
        <f t="shared" si="6"/>
        <v>2552.9024704773005</v>
      </c>
      <c r="T12" s="22">
        <f t="shared" si="7"/>
        <v>2019.4996155551676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32928.089861055058</v>
      </c>
      <c r="D13" s="5">
        <f t="shared" si="0"/>
        <v>32044.357278141248</v>
      </c>
      <c r="E13" s="5">
        <f t="shared" si="1"/>
        <v>22544.357278141248</v>
      </c>
      <c r="F13" s="5">
        <f t="shared" si="2"/>
        <v>7662.4826513131175</v>
      </c>
      <c r="G13" s="5">
        <f t="shared" si="3"/>
        <v>24381.874626828132</v>
      </c>
      <c r="H13" s="22">
        <f t="shared" si="10"/>
        <v>14643.628755745487</v>
      </c>
      <c r="I13" s="5">
        <f t="shared" si="4"/>
        <v>38278.6783160306</v>
      </c>
      <c r="J13" s="26">
        <f t="shared" si="5"/>
        <v>0.15210537878309485</v>
      </c>
      <c r="L13" s="22">
        <f t="shared" si="11"/>
        <v>87140.066891382681</v>
      </c>
      <c r="M13" s="5">
        <f>scrimecost*Meta!O10</f>
        <v>3285.3599999999997</v>
      </c>
      <c r="N13" s="5">
        <f>L13-Grade9!L13</f>
        <v>2974.6191675756418</v>
      </c>
      <c r="O13" s="5">
        <f>Grade9!M13-M13</f>
        <v>165.67200000000003</v>
      </c>
      <c r="P13" s="22">
        <f t="shared" si="12"/>
        <v>356.55251187056405</v>
      </c>
      <c r="Q13" s="22"/>
      <c r="R13" s="22"/>
      <c r="S13" s="22">
        <f t="shared" si="6"/>
        <v>2597.32526315738</v>
      </c>
      <c r="T13" s="22">
        <f t="shared" si="7"/>
        <v>1975.9266383508705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33751.292107581437</v>
      </c>
      <c r="D14" s="5">
        <f t="shared" si="0"/>
        <v>32825.576210094783</v>
      </c>
      <c r="E14" s="5">
        <f t="shared" si="1"/>
        <v>23325.576210094783</v>
      </c>
      <c r="F14" s="5">
        <f t="shared" si="2"/>
        <v>7917.5506325959468</v>
      </c>
      <c r="G14" s="5">
        <f t="shared" si="3"/>
        <v>24908.025577498836</v>
      </c>
      <c r="H14" s="22">
        <f t="shared" si="10"/>
        <v>15009.719474639127</v>
      </c>
      <c r="I14" s="5">
        <f t="shared" si="4"/>
        <v>39152.249358931367</v>
      </c>
      <c r="J14" s="26">
        <f t="shared" si="5"/>
        <v>0.15390759070713178</v>
      </c>
      <c r="L14" s="22">
        <f t="shared" si="11"/>
        <v>89318.568563667242</v>
      </c>
      <c r="M14" s="5">
        <f>scrimecost*Meta!O11</f>
        <v>3070.08</v>
      </c>
      <c r="N14" s="5">
        <f>L14-Grade9!L14</f>
        <v>3048.9846467650495</v>
      </c>
      <c r="O14" s="5">
        <f>Grade9!M14-M14</f>
        <v>154.81600000000026</v>
      </c>
      <c r="P14" s="22">
        <f t="shared" si="12"/>
        <v>365.41450247478843</v>
      </c>
      <c r="Q14" s="22"/>
      <c r="R14" s="22"/>
      <c r="S14" s="22">
        <f t="shared" si="6"/>
        <v>2647.4194672544822</v>
      </c>
      <c r="T14" s="22">
        <f t="shared" si="7"/>
        <v>1936.8775246479163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34595.074410270965</v>
      </c>
      <c r="D15" s="5">
        <f t="shared" si="0"/>
        <v>33626.325615347145</v>
      </c>
      <c r="E15" s="5">
        <f t="shared" si="1"/>
        <v>24126.325615347145</v>
      </c>
      <c r="F15" s="5">
        <f t="shared" si="2"/>
        <v>8178.9953134108428</v>
      </c>
      <c r="G15" s="5">
        <f t="shared" si="3"/>
        <v>25447.330301936301</v>
      </c>
      <c r="H15" s="22">
        <f t="shared" si="10"/>
        <v>15384.962461505102</v>
      </c>
      <c r="I15" s="5">
        <f t="shared" si="4"/>
        <v>40047.659677904638</v>
      </c>
      <c r="J15" s="26">
        <f t="shared" si="5"/>
        <v>0.15566584624277757</v>
      </c>
      <c r="L15" s="22">
        <f t="shared" si="11"/>
        <v>91551.532777758912</v>
      </c>
      <c r="M15" s="5">
        <f>scrimecost*Meta!O12</f>
        <v>2933.19</v>
      </c>
      <c r="N15" s="5">
        <f>L15-Grade9!L15</f>
        <v>3125.2092629341787</v>
      </c>
      <c r="O15" s="5">
        <f>Grade9!M15-M15</f>
        <v>147.91300000000001</v>
      </c>
      <c r="P15" s="22">
        <f t="shared" si="12"/>
        <v>374.49804284411846</v>
      </c>
      <c r="Q15" s="22"/>
      <c r="R15" s="22"/>
      <c r="S15" s="22">
        <f t="shared" si="6"/>
        <v>2702.9312848540017</v>
      </c>
      <c r="T15" s="22">
        <f t="shared" si="7"/>
        <v>1901.7320767536223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35459.951270527738</v>
      </c>
      <c r="D16" s="5">
        <f t="shared" si="0"/>
        <v>34447.093755730821</v>
      </c>
      <c r="E16" s="5">
        <f t="shared" si="1"/>
        <v>24947.093755730821</v>
      </c>
      <c r="F16" s="5">
        <f t="shared" si="2"/>
        <v>8446.9761112461129</v>
      </c>
      <c r="G16" s="5">
        <f t="shared" si="3"/>
        <v>26000.117644484708</v>
      </c>
      <c r="H16" s="22">
        <f t="shared" si="10"/>
        <v>15769.586523042728</v>
      </c>
      <c r="I16" s="5">
        <f t="shared" si="4"/>
        <v>40965.455254852255</v>
      </c>
      <c r="J16" s="26">
        <f t="shared" si="5"/>
        <v>0.1573812174970661</v>
      </c>
      <c r="L16" s="22">
        <f t="shared" si="11"/>
        <v>93840.321097202876</v>
      </c>
      <c r="M16" s="5">
        <f>scrimecost*Meta!O13</f>
        <v>2462.85</v>
      </c>
      <c r="N16" s="5">
        <f>L16-Grade9!L16</f>
        <v>3203.3394945075124</v>
      </c>
      <c r="O16" s="5">
        <f>Grade9!M16-M16</f>
        <v>124.19500000000016</v>
      </c>
      <c r="P16" s="22">
        <f t="shared" si="12"/>
        <v>383.80867172268165</v>
      </c>
      <c r="Q16" s="22"/>
      <c r="R16" s="22"/>
      <c r="S16" s="22">
        <f t="shared" si="6"/>
        <v>2743.4214668434929</v>
      </c>
      <c r="T16" s="22">
        <f t="shared" si="7"/>
        <v>1856.2727301492041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36346.450052290929</v>
      </c>
      <c r="D17" s="5">
        <f t="shared" si="0"/>
        <v>35288.381099624086</v>
      </c>
      <c r="E17" s="5">
        <f t="shared" si="1"/>
        <v>25788.381099624086</v>
      </c>
      <c r="F17" s="5">
        <f t="shared" si="2"/>
        <v>8721.6564290272636</v>
      </c>
      <c r="G17" s="5">
        <f t="shared" si="3"/>
        <v>26566.724670596821</v>
      </c>
      <c r="H17" s="22">
        <f t="shared" si="10"/>
        <v>16163.826186118797</v>
      </c>
      <c r="I17" s="5">
        <f t="shared" si="4"/>
        <v>41906.195721223557</v>
      </c>
      <c r="J17" s="26">
        <f t="shared" si="5"/>
        <v>0.15905475042807929</v>
      </c>
      <c r="L17" s="22">
        <f t="shared" si="11"/>
        <v>96186.329124632946</v>
      </c>
      <c r="M17" s="5">
        <f>scrimecost*Meta!O14</f>
        <v>2462.85</v>
      </c>
      <c r="N17" s="5">
        <f>L17-Grade9!L17</f>
        <v>3283.4229818702006</v>
      </c>
      <c r="O17" s="5">
        <f>Grade9!M17-M17</f>
        <v>124.19500000000016</v>
      </c>
      <c r="P17" s="22">
        <f t="shared" si="12"/>
        <v>393.35206632320893</v>
      </c>
      <c r="Q17" s="22"/>
      <c r="R17" s="22"/>
      <c r="S17" s="22">
        <f t="shared" si="6"/>
        <v>2808.8945000827366</v>
      </c>
      <c r="T17" s="22">
        <f t="shared" si="7"/>
        <v>1827.7618362488035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37255.111303598205</v>
      </c>
      <c r="D18" s="5">
        <f t="shared" si="0"/>
        <v>36150.700627114697</v>
      </c>
      <c r="E18" s="5">
        <f t="shared" si="1"/>
        <v>26650.700627114697</v>
      </c>
      <c r="F18" s="5">
        <f t="shared" si="2"/>
        <v>9003.203754752949</v>
      </c>
      <c r="G18" s="5">
        <f t="shared" si="3"/>
        <v>27147.496872361749</v>
      </c>
      <c r="H18" s="22">
        <f t="shared" si="10"/>
        <v>16567.921840771767</v>
      </c>
      <c r="I18" s="5">
        <f t="shared" si="4"/>
        <v>42870.454699254158</v>
      </c>
      <c r="J18" s="26">
        <f t="shared" si="5"/>
        <v>0.16068746548272642</v>
      </c>
      <c r="L18" s="22">
        <f t="shared" si="11"/>
        <v>98590.98735274878</v>
      </c>
      <c r="M18" s="5">
        <f>scrimecost*Meta!O15</f>
        <v>2462.85</v>
      </c>
      <c r="N18" s="5">
        <f>L18-Grade9!L18</f>
        <v>3365.5085564169713</v>
      </c>
      <c r="O18" s="5">
        <f>Grade9!M18-M18</f>
        <v>124.19500000000016</v>
      </c>
      <c r="P18" s="22">
        <f t="shared" si="12"/>
        <v>403.13404578874957</v>
      </c>
      <c r="Q18" s="22"/>
      <c r="R18" s="22"/>
      <c r="S18" s="22">
        <f t="shared" si="6"/>
        <v>2876.0043591529716</v>
      </c>
      <c r="T18" s="22">
        <f t="shared" si="7"/>
        <v>1799.7353308327197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38186.489086188158</v>
      </c>
      <c r="D19" s="5">
        <f t="shared" si="0"/>
        <v>37034.578142792561</v>
      </c>
      <c r="E19" s="5">
        <f t="shared" si="1"/>
        <v>27534.578142792561</v>
      </c>
      <c r="F19" s="5">
        <f t="shared" si="2"/>
        <v>9291.7897636217713</v>
      </c>
      <c r="G19" s="5">
        <f t="shared" si="3"/>
        <v>27742.78837917079</v>
      </c>
      <c r="H19" s="22">
        <f t="shared" si="10"/>
        <v>16982.119886791057</v>
      </c>
      <c r="I19" s="5">
        <f t="shared" si="4"/>
        <v>43858.820151735505</v>
      </c>
      <c r="J19" s="26">
        <f t="shared" si="5"/>
        <v>0.16228035821896744</v>
      </c>
      <c r="L19" s="22">
        <f t="shared" si="11"/>
        <v>101055.7620365675</v>
      </c>
      <c r="M19" s="5">
        <f>scrimecost*Meta!O16</f>
        <v>2462.85</v>
      </c>
      <c r="N19" s="5">
        <f>L19-Grade9!L19</f>
        <v>3449.6462703273864</v>
      </c>
      <c r="O19" s="5">
        <f>Grade9!M19-M19</f>
        <v>124.19500000000016</v>
      </c>
      <c r="P19" s="22">
        <f t="shared" si="12"/>
        <v>413.16057474092867</v>
      </c>
      <c r="Q19" s="22"/>
      <c r="R19" s="22"/>
      <c r="S19" s="22">
        <f t="shared" si="6"/>
        <v>2944.7919646999458</v>
      </c>
      <c r="T19" s="22">
        <f t="shared" si="7"/>
        <v>1772.1833300389781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39141.15131334286</v>
      </c>
      <c r="D20" s="5">
        <f t="shared" si="0"/>
        <v>37940.552596362373</v>
      </c>
      <c r="E20" s="5">
        <f t="shared" si="1"/>
        <v>28440.552596362373</v>
      </c>
      <c r="F20" s="5">
        <f t="shared" si="2"/>
        <v>9587.5904227123137</v>
      </c>
      <c r="G20" s="5">
        <f t="shared" si="3"/>
        <v>28352.962173650059</v>
      </c>
      <c r="H20" s="22">
        <f t="shared" si="10"/>
        <v>17406.672883960837</v>
      </c>
      <c r="I20" s="5">
        <f t="shared" si="4"/>
        <v>44871.894740528893</v>
      </c>
      <c r="J20" s="26">
        <f t="shared" si="5"/>
        <v>0.16383439991286111</v>
      </c>
      <c r="L20" s="22">
        <f t="shared" si="11"/>
        <v>103582.15608748166</v>
      </c>
      <c r="M20" s="5">
        <f>scrimecost*Meta!O17</f>
        <v>2462.85</v>
      </c>
      <c r="N20" s="5">
        <f>L20-Grade9!L20</f>
        <v>3535.887427085574</v>
      </c>
      <c r="O20" s="5">
        <f>Grade9!M20-M20</f>
        <v>124.19500000000016</v>
      </c>
      <c r="P20" s="22">
        <f t="shared" si="12"/>
        <v>423.4377669169121</v>
      </c>
      <c r="Q20" s="22"/>
      <c r="R20" s="22"/>
      <c r="S20" s="22">
        <f t="shared" si="6"/>
        <v>3015.2992603856023</v>
      </c>
      <c r="T20" s="22">
        <f t="shared" si="7"/>
        <v>1745.0962049090317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40119.680096176424</v>
      </c>
      <c r="D21" s="5">
        <f t="shared" si="0"/>
        <v>38869.176411271423</v>
      </c>
      <c r="E21" s="5">
        <f t="shared" si="1"/>
        <v>29369.176411271423</v>
      </c>
      <c r="F21" s="5">
        <f t="shared" si="2"/>
        <v>9890.7860982801194</v>
      </c>
      <c r="G21" s="5">
        <f t="shared" si="3"/>
        <v>28978.390312991301</v>
      </c>
      <c r="H21" s="22">
        <f t="shared" si="10"/>
        <v>17841.839706059855</v>
      </c>
      <c r="I21" s="5">
        <f t="shared" si="4"/>
        <v>45910.296194042101</v>
      </c>
      <c r="J21" s="26">
        <f t="shared" si="5"/>
        <v>0.16535053815080616</v>
      </c>
      <c r="L21" s="22">
        <f t="shared" si="11"/>
        <v>106171.7099896687</v>
      </c>
      <c r="M21" s="5">
        <f>scrimecost*Meta!O18</f>
        <v>1985.49</v>
      </c>
      <c r="N21" s="5">
        <f>L21-Grade9!L21</f>
        <v>3624.2846127626835</v>
      </c>
      <c r="O21" s="5">
        <f>Grade9!M21-M21</f>
        <v>100.12300000000027</v>
      </c>
      <c r="P21" s="22">
        <f t="shared" si="12"/>
        <v>433.97188889729517</v>
      </c>
      <c r="Q21" s="22"/>
      <c r="R21" s="22"/>
      <c r="S21" s="22">
        <f t="shared" si="6"/>
        <v>3063.834246463377</v>
      </c>
      <c r="T21" s="22">
        <f t="shared" si="7"/>
        <v>1705.2542646461934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41122.672098580842</v>
      </c>
      <c r="D22" s="5">
        <f t="shared" si="0"/>
        <v>39821.015821553214</v>
      </c>
      <c r="E22" s="5">
        <f t="shared" si="1"/>
        <v>30321.015821553214</v>
      </c>
      <c r="F22" s="5">
        <f t="shared" si="2"/>
        <v>10201.561665737125</v>
      </c>
      <c r="G22" s="5">
        <f t="shared" si="3"/>
        <v>29619.454155816089</v>
      </c>
      <c r="H22" s="22">
        <f t="shared" si="10"/>
        <v>18287.885698711354</v>
      </c>
      <c r="I22" s="5">
        <f t="shared" si="4"/>
        <v>46974.657683893165</v>
      </c>
      <c r="J22" s="26">
        <f t="shared" si="5"/>
        <v>0.16682969740733794</v>
      </c>
      <c r="L22" s="22">
        <f t="shared" si="11"/>
        <v>108826.00273941044</v>
      </c>
      <c r="M22" s="5">
        <f>scrimecost*Meta!O19</f>
        <v>1985.49</v>
      </c>
      <c r="N22" s="5">
        <f>L22-Grade9!L22</f>
        <v>3714.8917280817986</v>
      </c>
      <c r="O22" s="5">
        <f>Grade9!M22-M22</f>
        <v>100.12300000000027</v>
      </c>
      <c r="P22" s="22">
        <f t="shared" si="12"/>
        <v>444.76936392718795</v>
      </c>
      <c r="Q22" s="22"/>
      <c r="R22" s="22"/>
      <c r="S22" s="22">
        <f t="shared" si="6"/>
        <v>3137.9109739931514</v>
      </c>
      <c r="T22" s="22">
        <f t="shared" si="7"/>
        <v>1679.575075908848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42150.738901045355</v>
      </c>
      <c r="D23" s="5">
        <f t="shared" si="0"/>
        <v>40796.65121709204</v>
      </c>
      <c r="E23" s="5">
        <f t="shared" si="1"/>
        <v>31296.65121709204</v>
      </c>
      <c r="F23" s="5">
        <f t="shared" si="2"/>
        <v>10520.10662238055</v>
      </c>
      <c r="G23" s="5">
        <f t="shared" si="3"/>
        <v>30276.544594711489</v>
      </c>
      <c r="H23" s="22">
        <f t="shared" si="10"/>
        <v>18745.082841179137</v>
      </c>
      <c r="I23" s="5">
        <f t="shared" si="4"/>
        <v>48065.628210990486</v>
      </c>
      <c r="J23" s="26">
        <f t="shared" si="5"/>
        <v>0.16827277960883233</v>
      </c>
      <c r="L23" s="22">
        <f t="shared" si="11"/>
        <v>111546.65280789569</v>
      </c>
      <c r="M23" s="5">
        <f>scrimecost*Meta!O20</f>
        <v>1985.49</v>
      </c>
      <c r="N23" s="5">
        <f>L23-Grade9!L23</f>
        <v>3807.7640212838451</v>
      </c>
      <c r="O23" s="5">
        <f>Grade9!M23-M23</f>
        <v>100.12300000000027</v>
      </c>
      <c r="P23" s="22">
        <f t="shared" si="12"/>
        <v>455.83677583282787</v>
      </c>
      <c r="Q23" s="22"/>
      <c r="R23" s="22"/>
      <c r="S23" s="22">
        <f t="shared" si="6"/>
        <v>3213.8396197111365</v>
      </c>
      <c r="T23" s="22">
        <f t="shared" si="7"/>
        <v>1654.3139381962187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43204.507373571483</v>
      </c>
      <c r="D24" s="5">
        <f t="shared" si="0"/>
        <v>41796.677497519333</v>
      </c>
      <c r="E24" s="5">
        <f t="shared" si="1"/>
        <v>32296.677497519333</v>
      </c>
      <c r="F24" s="5">
        <f t="shared" si="2"/>
        <v>10846.615202940062</v>
      </c>
      <c r="G24" s="5">
        <f t="shared" si="3"/>
        <v>30950.062294579271</v>
      </c>
      <c r="H24" s="22">
        <f t="shared" si="10"/>
        <v>19213.709912208611</v>
      </c>
      <c r="I24" s="5">
        <f t="shared" si="4"/>
        <v>49183.873001265238</v>
      </c>
      <c r="J24" s="26">
        <f t="shared" si="5"/>
        <v>0.16968066468346105</v>
      </c>
      <c r="L24" s="22">
        <f t="shared" si="11"/>
        <v>114335.31912809305</v>
      </c>
      <c r="M24" s="5">
        <f>scrimecost*Meta!O21</f>
        <v>1985.49</v>
      </c>
      <c r="N24" s="5">
        <f>L24-Grade9!L24</f>
        <v>3902.9581218159001</v>
      </c>
      <c r="O24" s="5">
        <f>Grade9!M24-M24</f>
        <v>100.12300000000027</v>
      </c>
      <c r="P24" s="22">
        <f t="shared" si="12"/>
        <v>467.18087303610884</v>
      </c>
      <c r="Q24" s="22"/>
      <c r="R24" s="22"/>
      <c r="S24" s="22">
        <f t="shared" si="6"/>
        <v>3291.6664815720424</v>
      </c>
      <c r="T24" s="22">
        <f t="shared" si="7"/>
        <v>1629.4629077110603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44284.620057910775</v>
      </c>
      <c r="D25" s="5">
        <f t="shared" si="0"/>
        <v>42821.704434957319</v>
      </c>
      <c r="E25" s="5">
        <f t="shared" si="1"/>
        <v>33321.704434957319</v>
      </c>
      <c r="F25" s="5">
        <f t="shared" si="2"/>
        <v>11181.286498013564</v>
      </c>
      <c r="G25" s="5">
        <f t="shared" si="3"/>
        <v>31640.417936943755</v>
      </c>
      <c r="H25" s="22">
        <f t="shared" si="10"/>
        <v>19694.052660013826</v>
      </c>
      <c r="I25" s="5">
        <f t="shared" si="4"/>
        <v>50330.073911296873</v>
      </c>
      <c r="J25" s="26">
        <f t="shared" si="5"/>
        <v>0.17105421109773292</v>
      </c>
      <c r="L25" s="22">
        <f t="shared" si="11"/>
        <v>117193.70210629539</v>
      </c>
      <c r="M25" s="5">
        <f>scrimecost*Meta!O22</f>
        <v>1985.49</v>
      </c>
      <c r="N25" s="5">
        <f>L25-Grade9!L25</f>
        <v>4000.5320748613012</v>
      </c>
      <c r="O25" s="5">
        <f>Grade9!M25-M25</f>
        <v>100.12300000000027</v>
      </c>
      <c r="P25" s="22">
        <f t="shared" si="12"/>
        <v>478.8085726694718</v>
      </c>
      <c r="Q25" s="22"/>
      <c r="R25" s="22"/>
      <c r="S25" s="22">
        <f t="shared" si="6"/>
        <v>3371.4390149795022</v>
      </c>
      <c r="T25" s="22">
        <f t="shared" si="7"/>
        <v>1605.0142298150554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45391.735559358553</v>
      </c>
      <c r="D26" s="5">
        <f t="shared" si="0"/>
        <v>43872.357045831261</v>
      </c>
      <c r="E26" s="5">
        <f t="shared" si="1"/>
        <v>34372.357045831261</v>
      </c>
      <c r="F26" s="5">
        <f t="shared" si="2"/>
        <v>11524.324575463907</v>
      </c>
      <c r="G26" s="5">
        <f t="shared" si="3"/>
        <v>32348.032470367354</v>
      </c>
      <c r="H26" s="22">
        <f t="shared" si="10"/>
        <v>20186.403976514175</v>
      </c>
      <c r="I26" s="5">
        <f t="shared" si="4"/>
        <v>51504.929844079306</v>
      </c>
      <c r="J26" s="26">
        <f t="shared" si="5"/>
        <v>0.17239425637994943</v>
      </c>
      <c r="L26" s="22">
        <f t="shared" si="11"/>
        <v>120123.54465895277</v>
      </c>
      <c r="M26" s="5">
        <f>scrimecost*Meta!O23</f>
        <v>1540.8899999999999</v>
      </c>
      <c r="N26" s="5">
        <f>L26-Grade9!L26</f>
        <v>4100.5453767328581</v>
      </c>
      <c r="O26" s="5">
        <f>Grade9!M26-M26</f>
        <v>77.702999999999975</v>
      </c>
      <c r="P26" s="22">
        <f t="shared" si="12"/>
        <v>490.72696479366897</v>
      </c>
      <c r="Q26" s="22"/>
      <c r="R26" s="22"/>
      <c r="S26" s="22">
        <f t="shared" si="6"/>
        <v>3431.0997417221624</v>
      </c>
      <c r="T26" s="22">
        <f t="shared" si="7"/>
        <v>1570.8396223395746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46526.5289483425</v>
      </c>
      <c r="D27" s="5">
        <f t="shared" si="0"/>
        <v>44949.275971977033</v>
      </c>
      <c r="E27" s="5">
        <f t="shared" si="1"/>
        <v>35449.275971977033</v>
      </c>
      <c r="F27" s="5">
        <f t="shared" si="2"/>
        <v>11970.866202048204</v>
      </c>
      <c r="G27" s="5">
        <f t="shared" si="3"/>
        <v>32978.409769928825</v>
      </c>
      <c r="H27" s="22">
        <f t="shared" si="10"/>
        <v>20691.064075927025</v>
      </c>
      <c r="I27" s="5">
        <f t="shared" si="4"/>
        <v>52614.229577983569</v>
      </c>
      <c r="J27" s="26">
        <f t="shared" si="5"/>
        <v>0.17518975601538506</v>
      </c>
      <c r="L27" s="22">
        <f t="shared" si="11"/>
        <v>123126.63327542657</v>
      </c>
      <c r="M27" s="5">
        <f>scrimecost*Meta!O24</f>
        <v>1540.8899999999999</v>
      </c>
      <c r="N27" s="5">
        <f>L27-Grade9!L27</f>
        <v>4203.0590111511701</v>
      </c>
      <c r="O27" s="5">
        <f>Grade9!M27-M27</f>
        <v>77.702999999999975</v>
      </c>
      <c r="P27" s="22">
        <f t="shared" si="12"/>
        <v>506.24144716532038</v>
      </c>
      <c r="Q27" s="22"/>
      <c r="R27" s="22"/>
      <c r="S27" s="22">
        <f t="shared" si="6"/>
        <v>3518.1627162514942</v>
      </c>
      <c r="T27" s="22">
        <f t="shared" si="7"/>
        <v>1548.992629079396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47689.692172051065</v>
      </c>
      <c r="D28" s="5">
        <f t="shared" si="0"/>
        <v>46053.117871276459</v>
      </c>
      <c r="E28" s="5">
        <f t="shared" si="1"/>
        <v>36553.117871276459</v>
      </c>
      <c r="F28" s="5">
        <f t="shared" si="2"/>
        <v>12441.654772099409</v>
      </c>
      <c r="G28" s="5">
        <f t="shared" si="3"/>
        <v>33611.463099177054</v>
      </c>
      <c r="H28" s="22">
        <f t="shared" si="10"/>
        <v>21208.340677825196</v>
      </c>
      <c r="I28" s="5">
        <f t="shared" si="4"/>
        <v>53738.178402433165</v>
      </c>
      <c r="J28" s="26">
        <f t="shared" si="5"/>
        <v>0.17811717300426483</v>
      </c>
      <c r="L28" s="22">
        <f t="shared" si="11"/>
        <v>126204.79910731222</v>
      </c>
      <c r="M28" s="5">
        <f>scrimecost*Meta!O25</f>
        <v>1540.8899999999999</v>
      </c>
      <c r="N28" s="5">
        <f>L28-Grade9!L28</f>
        <v>4308.1354864299501</v>
      </c>
      <c r="O28" s="5">
        <f>Grade9!M28-M28</f>
        <v>77.702999999999975</v>
      </c>
      <c r="P28" s="22">
        <f t="shared" si="12"/>
        <v>522.59835665818161</v>
      </c>
      <c r="Q28" s="22"/>
      <c r="R28" s="22"/>
      <c r="S28" s="22">
        <f t="shared" si="6"/>
        <v>3607.8504662951177</v>
      </c>
      <c r="T28" s="22">
        <f t="shared" si="7"/>
        <v>1527.6254451320976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48881.934476352333</v>
      </c>
      <c r="D29" s="5">
        <f t="shared" si="0"/>
        <v>47184.555818058361</v>
      </c>
      <c r="E29" s="5">
        <f t="shared" si="1"/>
        <v>37684.555818058361</v>
      </c>
      <c r="F29" s="5">
        <f t="shared" si="2"/>
        <v>12924.213056401892</v>
      </c>
      <c r="G29" s="5">
        <f t="shared" si="3"/>
        <v>34260.342761656473</v>
      </c>
      <c r="H29" s="22">
        <f t="shared" si="10"/>
        <v>21738.549194770825</v>
      </c>
      <c r="I29" s="5">
        <f t="shared" si="4"/>
        <v>54890.225947493986</v>
      </c>
      <c r="J29" s="26">
        <f t="shared" si="5"/>
        <v>0.18097318957878161</v>
      </c>
      <c r="L29" s="22">
        <f t="shared" si="11"/>
        <v>129359.91908499504</v>
      </c>
      <c r="M29" s="5">
        <f>scrimecost*Meta!O26</f>
        <v>1540.8899999999999</v>
      </c>
      <c r="N29" s="5">
        <f>L29-Grade9!L29</f>
        <v>4415.8388735906919</v>
      </c>
      <c r="O29" s="5">
        <f>Grade9!M29-M29</f>
        <v>77.702999999999975</v>
      </c>
      <c r="P29" s="22">
        <f t="shared" si="12"/>
        <v>539.36418888836431</v>
      </c>
      <c r="Q29" s="22"/>
      <c r="R29" s="22"/>
      <c r="S29" s="22">
        <f t="shared" si="6"/>
        <v>3699.7804100898265</v>
      </c>
      <c r="T29" s="22">
        <f t="shared" si="7"/>
        <v>1506.5350087775792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50103.982838261145</v>
      </c>
      <c r="D30" s="5">
        <f t="shared" si="0"/>
        <v>48344.279713509823</v>
      </c>
      <c r="E30" s="5">
        <f t="shared" si="1"/>
        <v>38844.279713509823</v>
      </c>
      <c r="F30" s="5">
        <f t="shared" si="2"/>
        <v>13418.83529781194</v>
      </c>
      <c r="G30" s="5">
        <f t="shared" si="3"/>
        <v>34925.444415697886</v>
      </c>
      <c r="H30" s="22">
        <f t="shared" si="10"/>
        <v>22282.012924640097</v>
      </c>
      <c r="I30" s="5">
        <f t="shared" si="4"/>
        <v>56071.074681181337</v>
      </c>
      <c r="J30" s="26">
        <f t="shared" si="5"/>
        <v>0.18375954721245655</v>
      </c>
      <c r="L30" s="22">
        <f t="shared" si="11"/>
        <v>132593.9170621199</v>
      </c>
      <c r="M30" s="5">
        <f>scrimecost*Meta!O27</f>
        <v>1540.8899999999999</v>
      </c>
      <c r="N30" s="5">
        <f>L30-Grade9!L30</f>
        <v>4526.2348454304592</v>
      </c>
      <c r="O30" s="5">
        <f>Grade9!M30-M30</f>
        <v>77.702999999999975</v>
      </c>
      <c r="P30" s="22">
        <f t="shared" si="12"/>
        <v>556.54916692430152</v>
      </c>
      <c r="Q30" s="22"/>
      <c r="R30" s="22"/>
      <c r="S30" s="22">
        <f t="shared" si="6"/>
        <v>3794.0086024794082</v>
      </c>
      <c r="T30" s="22">
        <f t="shared" si="7"/>
        <v>1485.7184487254815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51356.58240921767</v>
      </c>
      <c r="D31" s="5">
        <f t="shared" si="0"/>
        <v>49532.996706347563</v>
      </c>
      <c r="E31" s="5">
        <f t="shared" si="1"/>
        <v>40032.996706347563</v>
      </c>
      <c r="F31" s="5">
        <f t="shared" si="2"/>
        <v>13925.823095257236</v>
      </c>
      <c r="G31" s="5">
        <f t="shared" si="3"/>
        <v>35607.173611090329</v>
      </c>
      <c r="H31" s="22">
        <f t="shared" si="10"/>
        <v>22839.063247756101</v>
      </c>
      <c r="I31" s="5">
        <f t="shared" si="4"/>
        <v>57281.444633210864</v>
      </c>
      <c r="J31" s="26">
        <f t="shared" si="5"/>
        <v>0.18647794490384673</v>
      </c>
      <c r="L31" s="22">
        <f t="shared" si="11"/>
        <v>135908.76498867289</v>
      </c>
      <c r="M31" s="5">
        <f>scrimecost*Meta!O28</f>
        <v>1347.84</v>
      </c>
      <c r="N31" s="5">
        <f>L31-Grade9!L31</f>
        <v>4639.3907165662386</v>
      </c>
      <c r="O31" s="5">
        <f>Grade9!M31-M31</f>
        <v>67.968000000000075</v>
      </c>
      <c r="P31" s="22">
        <f t="shared" si="12"/>
        <v>574.1637694111372</v>
      </c>
      <c r="Q31" s="22"/>
      <c r="R31" s="22"/>
      <c r="S31" s="22">
        <f t="shared" si="6"/>
        <v>3880.9937896787424</v>
      </c>
      <c r="T31" s="22">
        <f t="shared" si="7"/>
        <v>1461.5580790012705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52640.496969448104</v>
      </c>
      <c r="D32" s="5">
        <f t="shared" si="0"/>
        <v>50751.431624006247</v>
      </c>
      <c r="E32" s="5">
        <f t="shared" si="1"/>
        <v>41251.431624006247</v>
      </c>
      <c r="F32" s="5">
        <f t="shared" si="2"/>
        <v>14445.485587638665</v>
      </c>
      <c r="G32" s="5">
        <f t="shared" si="3"/>
        <v>36305.946036367583</v>
      </c>
      <c r="H32" s="22">
        <f t="shared" si="10"/>
        <v>23410.039828949997</v>
      </c>
      <c r="I32" s="5">
        <f t="shared" si="4"/>
        <v>58522.073834041134</v>
      </c>
      <c r="J32" s="26">
        <f t="shared" si="5"/>
        <v>0.18913004021252006</v>
      </c>
      <c r="L32" s="22">
        <f t="shared" si="11"/>
        <v>139306.48411338968</v>
      </c>
      <c r="M32" s="5">
        <f>scrimecost*Meta!O29</f>
        <v>1347.84</v>
      </c>
      <c r="N32" s="5">
        <f>L32-Grade9!L32</f>
        <v>4755.3754844803771</v>
      </c>
      <c r="O32" s="5">
        <f>Grade9!M32-M32</f>
        <v>67.968000000000075</v>
      </c>
      <c r="P32" s="22">
        <f t="shared" si="12"/>
        <v>592.2187369601437</v>
      </c>
      <c r="Q32" s="22"/>
      <c r="R32" s="22"/>
      <c r="S32" s="22">
        <f t="shared" si="6"/>
        <v>3979.9922843080344</v>
      </c>
      <c r="T32" s="22">
        <f t="shared" si="7"/>
        <v>1441.4191429792832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53956.509393684304</v>
      </c>
      <c r="D33" s="5">
        <f t="shared" si="0"/>
        <v>52000.3274146064</v>
      </c>
      <c r="E33" s="5">
        <f t="shared" si="1"/>
        <v>42500.3274146064</v>
      </c>
      <c r="F33" s="5">
        <f t="shared" si="2"/>
        <v>14978.139642329628</v>
      </c>
      <c r="G33" s="5">
        <f t="shared" si="3"/>
        <v>37022.187772276768</v>
      </c>
      <c r="H33" s="22">
        <f t="shared" si="10"/>
        <v>23995.290824673746</v>
      </c>
      <c r="I33" s="5">
        <f t="shared" si="4"/>
        <v>59793.718764892154</v>
      </c>
      <c r="J33" s="26">
        <f t="shared" si="5"/>
        <v>0.19171745026976231</v>
      </c>
      <c r="L33" s="22">
        <f t="shared" si="11"/>
        <v>142789.14621622441</v>
      </c>
      <c r="M33" s="5">
        <f>scrimecost*Meta!O30</f>
        <v>1347.84</v>
      </c>
      <c r="N33" s="5">
        <f>L33-Grade9!L33</f>
        <v>4874.2598715923668</v>
      </c>
      <c r="O33" s="5">
        <f>Grade9!M33-M33</f>
        <v>67.968000000000075</v>
      </c>
      <c r="P33" s="22">
        <f t="shared" si="12"/>
        <v>610.72507869787535</v>
      </c>
      <c r="Q33" s="22"/>
      <c r="R33" s="22"/>
      <c r="S33" s="22">
        <f t="shared" si="6"/>
        <v>4081.4657413030577</v>
      </c>
      <c r="T33" s="22">
        <f t="shared" si="7"/>
        <v>1421.5401683940938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55305.422128526407</v>
      </c>
      <c r="D34" s="5">
        <f t="shared" si="0"/>
        <v>53280.445599971557</v>
      </c>
      <c r="E34" s="5">
        <f t="shared" si="1"/>
        <v>43780.445599971557</v>
      </c>
      <c r="F34" s="5">
        <f t="shared" si="2"/>
        <v>15524.110048387871</v>
      </c>
      <c r="G34" s="5">
        <f t="shared" si="3"/>
        <v>37756.335551583688</v>
      </c>
      <c r="H34" s="22">
        <f t="shared" si="10"/>
        <v>24595.173095290589</v>
      </c>
      <c r="I34" s="5">
        <f t="shared" si="4"/>
        <v>61097.154819014453</v>
      </c>
      <c r="J34" s="26">
        <f t="shared" si="5"/>
        <v>0.19424175276463285</v>
      </c>
      <c r="L34" s="22">
        <f t="shared" si="11"/>
        <v>146358.87487163002</v>
      </c>
      <c r="M34" s="5">
        <f>scrimecost*Meta!O31</f>
        <v>1347.84</v>
      </c>
      <c r="N34" s="5">
        <f>L34-Grade9!L34</f>
        <v>4996.1163683821796</v>
      </c>
      <c r="O34" s="5">
        <f>Grade9!M34-M34</f>
        <v>67.968000000000075</v>
      </c>
      <c r="P34" s="22">
        <f t="shared" si="12"/>
        <v>629.69407897905046</v>
      </c>
      <c r="Q34" s="22"/>
      <c r="R34" s="22"/>
      <c r="S34" s="22">
        <f t="shared" si="6"/>
        <v>4185.4760347229731</v>
      </c>
      <c r="T34" s="22">
        <f t="shared" si="7"/>
        <v>1401.9184951641075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56688.057681739563</v>
      </c>
      <c r="D35" s="5">
        <f t="shared" si="0"/>
        <v>54592.56673997084</v>
      </c>
      <c r="E35" s="5">
        <f t="shared" si="1"/>
        <v>45092.56673997084</v>
      </c>
      <c r="F35" s="5">
        <f t="shared" si="2"/>
        <v>16083.729714597564</v>
      </c>
      <c r="G35" s="5">
        <f t="shared" si="3"/>
        <v>38508.837025373272</v>
      </c>
      <c r="H35" s="22">
        <f t="shared" si="10"/>
        <v>25210.052422672848</v>
      </c>
      <c r="I35" s="5">
        <f t="shared" si="4"/>
        <v>62433.176774489802</v>
      </c>
      <c r="J35" s="26">
        <f t="shared" si="5"/>
        <v>0.19670448690596998</v>
      </c>
      <c r="L35" s="22">
        <f t="shared" si="11"/>
        <v>150017.84674342076</v>
      </c>
      <c r="M35" s="5">
        <f>scrimecost*Meta!O32</f>
        <v>1347.84</v>
      </c>
      <c r="N35" s="5">
        <f>L35-Grade9!L35</f>
        <v>5121.0192775917239</v>
      </c>
      <c r="O35" s="5">
        <f>Grade9!M35-M35</f>
        <v>67.968000000000075</v>
      </c>
      <c r="P35" s="22">
        <f t="shared" si="12"/>
        <v>649.13730426725499</v>
      </c>
      <c r="Q35" s="22"/>
      <c r="R35" s="22"/>
      <c r="S35" s="22">
        <f t="shared" si="6"/>
        <v>4292.0865854783751</v>
      </c>
      <c r="T35" s="22">
        <f t="shared" si="7"/>
        <v>1382.5514609712425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58105.259123783064</v>
      </c>
      <c r="D36" s="5">
        <f t="shared" si="0"/>
        <v>55937.490908470121</v>
      </c>
      <c r="E36" s="5">
        <f t="shared" si="1"/>
        <v>46437.490908470121</v>
      </c>
      <c r="F36" s="5">
        <f t="shared" si="2"/>
        <v>16657.339872462508</v>
      </c>
      <c r="G36" s="5">
        <f t="shared" si="3"/>
        <v>39280.151036007614</v>
      </c>
      <c r="H36" s="22">
        <f t="shared" si="10"/>
        <v>25840.303733239674</v>
      </c>
      <c r="I36" s="5">
        <f t="shared" si="4"/>
        <v>63802.599278852067</v>
      </c>
      <c r="J36" s="26">
        <f t="shared" si="5"/>
        <v>0.19910715436093296</v>
      </c>
      <c r="L36" s="22">
        <f t="shared" si="11"/>
        <v>153768.29291200632</v>
      </c>
      <c r="M36" s="5">
        <f>scrimecost*Meta!O33</f>
        <v>1089.27</v>
      </c>
      <c r="N36" s="5">
        <f>L36-Grade9!L36</f>
        <v>5249.0447595315636</v>
      </c>
      <c r="O36" s="5">
        <f>Grade9!M36-M36</f>
        <v>54.929000000000087</v>
      </c>
      <c r="P36" s="22">
        <f t="shared" si="12"/>
        <v>669.06661018766465</v>
      </c>
      <c r="Q36" s="22"/>
      <c r="R36" s="22"/>
      <c r="S36" s="22">
        <f t="shared" si="6"/>
        <v>4388.5059460027032</v>
      </c>
      <c r="T36" s="22">
        <f t="shared" si="7"/>
        <v>1359.4537820434377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59557.890601877625</v>
      </c>
      <c r="D37" s="5">
        <f t="shared" ref="D37:D56" si="15">IF(A37&lt;startage,1,0)*(C37*(1-initialunempprob))+IF(A37=startage,1,0)*(C37*(1-unempprob))+IF(A37&gt;startage,1,0)*(C37*(1-unempprob)+unempprob*300*52)</f>
        <v>57316.038181181859</v>
      </c>
      <c r="E37" s="5">
        <f t="shared" si="1"/>
        <v>47816.038181181859</v>
      </c>
      <c r="F37" s="5">
        <f t="shared" si="2"/>
        <v>17245.290284274062</v>
      </c>
      <c r="G37" s="5">
        <f t="shared" si="3"/>
        <v>40070.747896907793</v>
      </c>
      <c r="H37" s="22">
        <f t="shared" ref="H37:H56" si="16">benefits*B37/expnorm</f>
        <v>26486.311326570663</v>
      </c>
      <c r="I37" s="5">
        <f t="shared" ref="I37:I56" si="17">G37+IF(A37&lt;startage,1,0)*(H37*(1-initialunempprob))+IF(A37&gt;=startage,1,0)*(H37*(1-unempprob))</f>
        <v>65206.257345823353</v>
      </c>
      <c r="J37" s="26">
        <f t="shared" si="5"/>
        <v>0.20145122017065298</v>
      </c>
      <c r="L37" s="22">
        <f t="shared" ref="L37:L56" si="18">(sincome+sbenefits)*(1-sunemp)*B37/expnorm</f>
        <v>157612.50023480644</v>
      </c>
      <c r="M37" s="5">
        <f>scrimecost*Meta!O34</f>
        <v>1089.27</v>
      </c>
      <c r="N37" s="5">
        <f>L37-Grade9!L37</f>
        <v>5380.2708785198047</v>
      </c>
      <c r="O37" s="5">
        <f>Grade9!M37-M37</f>
        <v>54.929000000000087</v>
      </c>
      <c r="P37" s="22">
        <f t="shared" si="12"/>
        <v>689.4941487560842</v>
      </c>
      <c r="Q37" s="22"/>
      <c r="R37" s="22"/>
      <c r="S37" s="22">
        <f t="shared" si="6"/>
        <v>4500.513655890074</v>
      </c>
      <c r="T37" s="22">
        <f t="shared" si="7"/>
        <v>1340.7406135465003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61046.837866924579</v>
      </c>
      <c r="D38" s="5">
        <f t="shared" si="15"/>
        <v>58729.049135711422</v>
      </c>
      <c r="E38" s="5">
        <f t="shared" si="1"/>
        <v>49229.049135711422</v>
      </c>
      <c r="F38" s="5">
        <f t="shared" si="2"/>
        <v>17847.939456380922</v>
      </c>
      <c r="G38" s="5">
        <f t="shared" si="3"/>
        <v>40881.109679330504</v>
      </c>
      <c r="H38" s="22">
        <f t="shared" si="16"/>
        <v>27148.469109734939</v>
      </c>
      <c r="I38" s="5">
        <f t="shared" si="17"/>
        <v>66645.00686446896</v>
      </c>
      <c r="J38" s="26">
        <f t="shared" ref="J38:J56" si="19">(F38-(IF(A38&gt;startage,1,0)*(unempprob*300*52)))/(IF(A38&lt;startage,1,0)*((C38+H38)*(1-initialunempprob))+IF(A38&gt;=startage,1,0)*((C38+H38)*(1-unempprob)))</f>
        <v>0.2037381136435506</v>
      </c>
      <c r="L38" s="22">
        <f t="shared" si="18"/>
        <v>161552.81274067666</v>
      </c>
      <c r="M38" s="5">
        <f>scrimecost*Meta!O35</f>
        <v>1089.27</v>
      </c>
      <c r="N38" s="5">
        <f>L38-Grade9!L38</f>
        <v>5514.7776504828653</v>
      </c>
      <c r="O38" s="5">
        <f>Grade9!M38-M38</f>
        <v>54.929000000000087</v>
      </c>
      <c r="P38" s="22">
        <f t="shared" si="12"/>
        <v>710.43237578871469</v>
      </c>
      <c r="Q38" s="22"/>
      <c r="R38" s="22"/>
      <c r="S38" s="22">
        <f t="shared" ref="S38:S69" si="20">IF(A38&lt;startage,1,0)*(N38-Q38-R38)+IF(A38&gt;=startage,1,0)*completionprob*(N38*spart+O38+P38)</f>
        <v>4615.3215585247071</v>
      </c>
      <c r="T38" s="22">
        <f t="shared" ref="T38:T69" si="21">S38/sreturn^(A38-startage+1)</f>
        <v>1322.2682537905391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62573.008813597684</v>
      </c>
      <c r="D39" s="5">
        <f t="shared" si="15"/>
        <v>60177.385364104201</v>
      </c>
      <c r="E39" s="5">
        <f t="shared" si="1"/>
        <v>50677.385364104201</v>
      </c>
      <c r="F39" s="5">
        <f t="shared" si="2"/>
        <v>18465.654857790443</v>
      </c>
      <c r="G39" s="5">
        <f t="shared" si="3"/>
        <v>41711.730506313761</v>
      </c>
      <c r="H39" s="22">
        <f t="shared" si="16"/>
        <v>27827.180837478303</v>
      </c>
      <c r="I39" s="5">
        <f t="shared" si="17"/>
        <v>68119.725121080672</v>
      </c>
      <c r="J39" s="26">
        <f t="shared" si="19"/>
        <v>0.20596922922686534</v>
      </c>
      <c r="L39" s="22">
        <f t="shared" si="18"/>
        <v>165591.63305919353</v>
      </c>
      <c r="M39" s="5">
        <f>scrimecost*Meta!O36</f>
        <v>1089.27</v>
      </c>
      <c r="N39" s="5">
        <f>L39-Grade9!L39</f>
        <v>5652.6470917449042</v>
      </c>
      <c r="O39" s="5">
        <f>Grade9!M39-M39</f>
        <v>54.929000000000087</v>
      </c>
      <c r="P39" s="22">
        <f t="shared" ref="P39:P56" si="22">(spart-initialspart)*(L39*J39+nptrans)</f>
        <v>731.8940584971607</v>
      </c>
      <c r="Q39" s="22"/>
      <c r="R39" s="22"/>
      <c r="S39" s="22">
        <f t="shared" si="20"/>
        <v>4732.999658725138</v>
      </c>
      <c r="T39" s="22">
        <f t="shared" si="21"/>
        <v>1304.0342703640542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64137.334033937623</v>
      </c>
      <c r="D40" s="5">
        <f t="shared" si="15"/>
        <v>61661.929998206797</v>
      </c>
      <c r="E40" s="5">
        <f t="shared" si="1"/>
        <v>52161.929998206797</v>
      </c>
      <c r="F40" s="5">
        <f t="shared" si="2"/>
        <v>19098.813144235199</v>
      </c>
      <c r="G40" s="5">
        <f t="shared" si="3"/>
        <v>42563.116853971602</v>
      </c>
      <c r="H40" s="22">
        <f t="shared" si="16"/>
        <v>28522.860358415259</v>
      </c>
      <c r="I40" s="5">
        <f t="shared" si="17"/>
        <v>69631.311334107682</v>
      </c>
      <c r="J40" s="26">
        <f t="shared" si="19"/>
        <v>0.20814592735692838</v>
      </c>
      <c r="L40" s="22">
        <f t="shared" si="18"/>
        <v>169731.42388567334</v>
      </c>
      <c r="M40" s="5">
        <f>scrimecost*Meta!O37</f>
        <v>1089.27</v>
      </c>
      <c r="N40" s="5">
        <f>L40-Grade9!L40</f>
        <v>5793.9632690385042</v>
      </c>
      <c r="O40" s="5">
        <f>Grade9!M40-M40</f>
        <v>54.929000000000087</v>
      </c>
      <c r="P40" s="22">
        <f t="shared" si="22"/>
        <v>753.89228327331762</v>
      </c>
      <c r="Q40" s="22"/>
      <c r="R40" s="22"/>
      <c r="S40" s="22">
        <f t="shared" si="20"/>
        <v>4853.6197114305869</v>
      </c>
      <c r="T40" s="22">
        <f t="shared" si="21"/>
        <v>1286.0362271177892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65740.767384786057</v>
      </c>
      <c r="D41" s="5">
        <f t="shared" si="15"/>
        <v>63183.588248161963</v>
      </c>
      <c r="E41" s="5">
        <f t="shared" si="1"/>
        <v>53683.588248161963</v>
      </c>
      <c r="F41" s="5">
        <f t="shared" si="2"/>
        <v>19747.800387841078</v>
      </c>
      <c r="G41" s="5">
        <f t="shared" si="3"/>
        <v>43435.787860320881</v>
      </c>
      <c r="H41" s="22">
        <f t="shared" si="16"/>
        <v>29235.931867375639</v>
      </c>
      <c r="I41" s="5">
        <f t="shared" si="17"/>
        <v>71180.687202460365</v>
      </c>
      <c r="J41" s="26">
        <f t="shared" si="19"/>
        <v>0.21026953528869735</v>
      </c>
      <c r="L41" s="22">
        <f t="shared" si="18"/>
        <v>173974.7094828152</v>
      </c>
      <c r="M41" s="5">
        <f>scrimecost*Meta!O38</f>
        <v>727.74</v>
      </c>
      <c r="N41" s="5">
        <f>L41-Grade9!L41</f>
        <v>5938.8123507645214</v>
      </c>
      <c r="O41" s="5">
        <f>Grade9!M41-M41</f>
        <v>36.697999999999979</v>
      </c>
      <c r="P41" s="22">
        <f t="shared" si="22"/>
        <v>776.44046366887903</v>
      </c>
      <c r="Q41" s="22"/>
      <c r="R41" s="22"/>
      <c r="S41" s="22">
        <f t="shared" si="20"/>
        <v>4959.2794994537253</v>
      </c>
      <c r="T41" s="22">
        <f t="shared" si="21"/>
        <v>1263.6912183788843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67384.286569405711</v>
      </c>
      <c r="D42" s="5">
        <f t="shared" si="15"/>
        <v>64743.287954366016</v>
      </c>
      <c r="E42" s="5">
        <f t="shared" si="1"/>
        <v>55243.287954366016</v>
      </c>
      <c r="F42" s="5">
        <f t="shared" si="2"/>
        <v>20413.012312537106</v>
      </c>
      <c r="G42" s="5">
        <f t="shared" si="3"/>
        <v>44330.275641828906</v>
      </c>
      <c r="H42" s="22">
        <f t="shared" si="16"/>
        <v>29966.830164060026</v>
      </c>
      <c r="I42" s="5">
        <f t="shared" si="17"/>
        <v>72768.797467521872</v>
      </c>
      <c r="J42" s="26">
        <f t="shared" si="19"/>
        <v>0.21234134790505726</v>
      </c>
      <c r="L42" s="22">
        <f t="shared" si="18"/>
        <v>178324.07721988554</v>
      </c>
      <c r="M42" s="5">
        <f>scrimecost*Meta!O39</f>
        <v>727.74</v>
      </c>
      <c r="N42" s="5">
        <f>L42-Grade9!L42</f>
        <v>6087.2826595335791</v>
      </c>
      <c r="O42" s="5">
        <f>Grade9!M42-M42</f>
        <v>36.697999999999979</v>
      </c>
      <c r="P42" s="22">
        <f t="shared" si="22"/>
        <v>799.5523485743289</v>
      </c>
      <c r="Q42" s="22"/>
      <c r="R42" s="22"/>
      <c r="S42" s="22">
        <f t="shared" si="20"/>
        <v>5086.0059423273651</v>
      </c>
      <c r="T42" s="22">
        <f t="shared" si="21"/>
        <v>1246.3332191232257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69068.893733640842</v>
      </c>
      <c r="D43" s="5">
        <f t="shared" si="15"/>
        <v>66341.980153225159</v>
      </c>
      <c r="E43" s="5">
        <f t="shared" si="1"/>
        <v>56841.980153225159</v>
      </c>
      <c r="F43" s="5">
        <f t="shared" si="2"/>
        <v>21094.854535350529</v>
      </c>
      <c r="G43" s="5">
        <f t="shared" si="3"/>
        <v>45247.125617874626</v>
      </c>
      <c r="H43" s="22">
        <f t="shared" si="16"/>
        <v>30716.000918161528</v>
      </c>
      <c r="I43" s="5">
        <f t="shared" si="17"/>
        <v>74396.61048920991</v>
      </c>
      <c r="J43" s="26">
        <f t="shared" si="19"/>
        <v>0.21436262850638396</v>
      </c>
      <c r="L43" s="22">
        <f t="shared" si="18"/>
        <v>182782.1791503827</v>
      </c>
      <c r="M43" s="5">
        <f>scrimecost*Meta!O40</f>
        <v>727.74</v>
      </c>
      <c r="N43" s="5">
        <f>L43-Grade9!L43</f>
        <v>6239.4647260219499</v>
      </c>
      <c r="O43" s="5">
        <f>Grade9!M43-M43</f>
        <v>36.697999999999979</v>
      </c>
      <c r="P43" s="22">
        <f t="shared" si="22"/>
        <v>823.24203060241518</v>
      </c>
      <c r="Q43" s="22"/>
      <c r="R43" s="22"/>
      <c r="S43" s="22">
        <f t="shared" si="20"/>
        <v>5215.9005462729083</v>
      </c>
      <c r="T43" s="22">
        <f t="shared" si="21"/>
        <v>1229.1971213598981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70795.616076981867</v>
      </c>
      <c r="D44" s="5">
        <f t="shared" si="15"/>
        <v>67980.639657055799</v>
      </c>
      <c r="E44" s="5">
        <f t="shared" si="1"/>
        <v>58480.639657055799</v>
      </c>
      <c r="F44" s="5">
        <f t="shared" si="2"/>
        <v>21793.742813734298</v>
      </c>
      <c r="G44" s="5">
        <f t="shared" si="3"/>
        <v>46186.896843321505</v>
      </c>
      <c r="H44" s="22">
        <f t="shared" si="16"/>
        <v>31483.900941115564</v>
      </c>
      <c r="I44" s="5">
        <f t="shared" si="17"/>
        <v>76065.118836440175</v>
      </c>
      <c r="J44" s="26">
        <f t="shared" si="19"/>
        <v>0.21633460958084916</v>
      </c>
      <c r="L44" s="22">
        <f t="shared" si="18"/>
        <v>187351.73362914225</v>
      </c>
      <c r="M44" s="5">
        <f>scrimecost*Meta!O41</f>
        <v>727.74</v>
      </c>
      <c r="N44" s="5">
        <f>L44-Grade9!L44</f>
        <v>6395.4513441725576</v>
      </c>
      <c r="O44" s="5">
        <f>Grade9!M44-M44</f>
        <v>36.697999999999979</v>
      </c>
      <c r="P44" s="22">
        <f t="shared" si="22"/>
        <v>847.52395468120403</v>
      </c>
      <c r="Q44" s="22"/>
      <c r="R44" s="22"/>
      <c r="S44" s="22">
        <f t="shared" si="20"/>
        <v>5349.0425153171072</v>
      </c>
      <c r="T44" s="22">
        <f t="shared" si="21"/>
        <v>1212.280746032631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72565.506478906391</v>
      </c>
      <c r="D45" s="5">
        <f t="shared" si="15"/>
        <v>69660.265648482164</v>
      </c>
      <c r="E45" s="5">
        <f t="shared" si="1"/>
        <v>60160.265648482164</v>
      </c>
      <c r="F45" s="5">
        <f t="shared" si="2"/>
        <v>22510.103299077644</v>
      </c>
      <c r="G45" s="5">
        <f t="shared" si="3"/>
        <v>47150.16234940452</v>
      </c>
      <c r="H45" s="22">
        <f t="shared" si="16"/>
        <v>32270.998464643446</v>
      </c>
      <c r="I45" s="5">
        <f t="shared" si="17"/>
        <v>77775.339892351156</v>
      </c>
      <c r="J45" s="26">
        <f t="shared" si="19"/>
        <v>0.21825849355593702</v>
      </c>
      <c r="L45" s="22">
        <f t="shared" si="18"/>
        <v>192035.52696987076</v>
      </c>
      <c r="M45" s="5">
        <f>scrimecost*Meta!O42</f>
        <v>727.74</v>
      </c>
      <c r="N45" s="5">
        <f>L45-Grade9!L45</f>
        <v>6555.3376277767529</v>
      </c>
      <c r="O45" s="5">
        <f>Grade9!M45-M45</f>
        <v>36.697999999999979</v>
      </c>
      <c r="P45" s="22">
        <f t="shared" si="22"/>
        <v>872.41292686196186</v>
      </c>
      <c r="Q45" s="22"/>
      <c r="R45" s="22"/>
      <c r="S45" s="22">
        <f t="shared" si="20"/>
        <v>5485.5130335872882</v>
      </c>
      <c r="T45" s="22">
        <f t="shared" si="21"/>
        <v>1195.581907361315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74379.644140879056</v>
      </c>
      <c r="D46" s="5">
        <f t="shared" si="15"/>
        <v>71381.882289694229</v>
      </c>
      <c r="E46" s="5">
        <f t="shared" si="1"/>
        <v>61881.882289694229</v>
      </c>
      <c r="F46" s="5">
        <f t="shared" si="2"/>
        <v>23244.372796554588</v>
      </c>
      <c r="G46" s="5">
        <f t="shared" si="3"/>
        <v>48137.509493139645</v>
      </c>
      <c r="H46" s="22">
        <f t="shared" si="16"/>
        <v>33077.773426259533</v>
      </c>
      <c r="I46" s="5">
        <f t="shared" si="17"/>
        <v>79528.316474659936</v>
      </c>
      <c r="J46" s="26">
        <f t="shared" si="19"/>
        <v>0.22013545353163258</v>
      </c>
      <c r="L46" s="22">
        <f t="shared" si="18"/>
        <v>196836.41514411755</v>
      </c>
      <c r="M46" s="5">
        <f>scrimecost*Meta!O43</f>
        <v>403.65</v>
      </c>
      <c r="N46" s="5">
        <f>L46-Grade9!L46</f>
        <v>6719.2210684712336</v>
      </c>
      <c r="O46" s="5">
        <f>Grade9!M46-M46</f>
        <v>20.355000000000018</v>
      </c>
      <c r="P46" s="22">
        <f t="shared" si="22"/>
        <v>897.92412334723929</v>
      </c>
      <c r="Q46" s="22"/>
      <c r="R46" s="22"/>
      <c r="S46" s="22">
        <f t="shared" si="20"/>
        <v>5609.2811168143489</v>
      </c>
      <c r="T46" s="22">
        <f t="shared" si="21"/>
        <v>1175.7208339239367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76239.135244401026</v>
      </c>
      <c r="D47" s="5">
        <f t="shared" si="15"/>
        <v>73146.539346936581</v>
      </c>
      <c r="E47" s="5">
        <f t="shared" si="1"/>
        <v>63646.539346936581</v>
      </c>
      <c r="F47" s="5">
        <f t="shared" si="2"/>
        <v>23996.999031468451</v>
      </c>
      <c r="G47" s="5">
        <f t="shared" si="3"/>
        <v>49149.540315468126</v>
      </c>
      <c r="H47" s="22">
        <f t="shared" si="16"/>
        <v>33904.717761916021</v>
      </c>
      <c r="I47" s="5">
        <f t="shared" si="17"/>
        <v>81325.117471526435</v>
      </c>
      <c r="J47" s="26">
        <f t="shared" si="19"/>
        <v>0.22196663399572578</v>
      </c>
      <c r="L47" s="22">
        <f t="shared" si="18"/>
        <v>201757.32552272044</v>
      </c>
      <c r="M47" s="5">
        <f>scrimecost*Meta!O44</f>
        <v>403.65</v>
      </c>
      <c r="N47" s="5">
        <f>L47-Grade9!L47</f>
        <v>6887.2015951829671</v>
      </c>
      <c r="O47" s="5">
        <f>Grade9!M47-M47</f>
        <v>20.355000000000018</v>
      </c>
      <c r="P47" s="22">
        <f t="shared" si="22"/>
        <v>924.07309974464818</v>
      </c>
      <c r="Q47" s="22"/>
      <c r="R47" s="22"/>
      <c r="S47" s="22">
        <f t="shared" si="20"/>
        <v>5752.6604550720103</v>
      </c>
      <c r="T47" s="22">
        <f t="shared" si="21"/>
        <v>1159.5798883904929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78145.113625511061</v>
      </c>
      <c r="D48" s="5">
        <f t="shared" si="15"/>
        <v>74955.312830609997</v>
      </c>
      <c r="E48" s="5">
        <f t="shared" si="1"/>
        <v>65455.312830609997</v>
      </c>
      <c r="F48" s="5">
        <f t="shared" si="2"/>
        <v>24768.440922255162</v>
      </c>
      <c r="G48" s="5">
        <f t="shared" si="3"/>
        <v>50186.871908354835</v>
      </c>
      <c r="H48" s="22">
        <f t="shared" si="16"/>
        <v>34752.335705963917</v>
      </c>
      <c r="I48" s="5">
        <f t="shared" si="17"/>
        <v>83166.838493314601</v>
      </c>
      <c r="J48" s="26">
        <f t="shared" si="19"/>
        <v>0.22375315152167033</v>
      </c>
      <c r="L48" s="22">
        <f t="shared" si="18"/>
        <v>206801.25866078844</v>
      </c>
      <c r="M48" s="5">
        <f>scrimecost*Meta!O45</f>
        <v>403.65</v>
      </c>
      <c r="N48" s="5">
        <f>L48-Grade9!L48</f>
        <v>7059.381635062542</v>
      </c>
      <c r="O48" s="5">
        <f>Grade9!M48-M48</f>
        <v>20.355000000000018</v>
      </c>
      <c r="P48" s="22">
        <f t="shared" si="22"/>
        <v>950.87580055199248</v>
      </c>
      <c r="Q48" s="22"/>
      <c r="R48" s="22"/>
      <c r="S48" s="22">
        <f t="shared" si="20"/>
        <v>5899.6242767861477</v>
      </c>
      <c r="T48" s="22">
        <f t="shared" si="21"/>
        <v>1143.6449396650239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80098.741466148815</v>
      </c>
      <c r="D49" s="5">
        <f t="shared" si="15"/>
        <v>76809.305651375224</v>
      </c>
      <c r="E49" s="5">
        <f t="shared" si="1"/>
        <v>67309.305651375224</v>
      </c>
      <c r="F49" s="5">
        <f t="shared" si="2"/>
        <v>25559.168860311533</v>
      </c>
      <c r="G49" s="5">
        <f t="shared" si="3"/>
        <v>51250.136791063691</v>
      </c>
      <c r="H49" s="22">
        <f t="shared" si="16"/>
        <v>35621.144098613011</v>
      </c>
      <c r="I49" s="5">
        <f t="shared" si="17"/>
        <v>85054.602540647436</v>
      </c>
      <c r="J49" s="26">
        <f t="shared" si="19"/>
        <v>0.22549609544942115</v>
      </c>
      <c r="L49" s="22">
        <f t="shared" si="18"/>
        <v>211971.29012730817</v>
      </c>
      <c r="M49" s="5">
        <f>scrimecost*Meta!O46</f>
        <v>403.65</v>
      </c>
      <c r="N49" s="5">
        <f>L49-Grade9!L49</f>
        <v>7235.8661759391252</v>
      </c>
      <c r="O49" s="5">
        <f>Grade9!M49-M49</f>
        <v>20.355000000000018</v>
      </c>
      <c r="P49" s="22">
        <f t="shared" si="22"/>
        <v>978.34856887952049</v>
      </c>
      <c r="Q49" s="22"/>
      <c r="R49" s="22"/>
      <c r="S49" s="22">
        <f t="shared" si="20"/>
        <v>6050.2621940431518</v>
      </c>
      <c r="T49" s="22">
        <f t="shared" si="21"/>
        <v>1127.9139796724962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82101.210002802545</v>
      </c>
      <c r="D50" s="5">
        <f t="shared" si="15"/>
        <v>78709.648292659622</v>
      </c>
      <c r="E50" s="5">
        <f t="shared" si="1"/>
        <v>69209.648292659622</v>
      </c>
      <c r="F50" s="5">
        <f t="shared" si="2"/>
        <v>26369.664996819331</v>
      </c>
      <c r="G50" s="5">
        <f t="shared" si="3"/>
        <v>52339.983295840291</v>
      </c>
      <c r="H50" s="22">
        <f t="shared" si="16"/>
        <v>36511.672701078343</v>
      </c>
      <c r="I50" s="5">
        <f t="shared" si="17"/>
        <v>86989.560689163627</v>
      </c>
      <c r="J50" s="26">
        <f t="shared" si="19"/>
        <v>0.22719652854966588</v>
      </c>
      <c r="L50" s="22">
        <f t="shared" si="18"/>
        <v>217270.57238049086</v>
      </c>
      <c r="M50" s="5">
        <f>scrimecost*Meta!O47</f>
        <v>403.65</v>
      </c>
      <c r="N50" s="5">
        <f>L50-Grade9!L50</f>
        <v>7416.762830337655</v>
      </c>
      <c r="O50" s="5">
        <f>Grade9!M50-M50</f>
        <v>20.355000000000018</v>
      </c>
      <c r="P50" s="22">
        <f t="shared" si="22"/>
        <v>1006.5081564152368</v>
      </c>
      <c r="Q50" s="22"/>
      <c r="R50" s="22"/>
      <c r="S50" s="22">
        <f t="shared" si="20"/>
        <v>6204.6660592316011</v>
      </c>
      <c r="T50" s="22">
        <f t="shared" si="21"/>
        <v>1112.3849933179117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84153.74025287258</v>
      </c>
      <c r="D51" s="5">
        <f t="shared" si="15"/>
        <v>80657.499499976082</v>
      </c>
      <c r="E51" s="5">
        <f t="shared" si="1"/>
        <v>71157.499499976082</v>
      </c>
      <c r="F51" s="5">
        <f t="shared" si="2"/>
        <v>27200.4235367398</v>
      </c>
      <c r="G51" s="5">
        <f t="shared" si="3"/>
        <v>53457.075963236282</v>
      </c>
      <c r="H51" s="22">
        <f t="shared" si="16"/>
        <v>37424.464518605295</v>
      </c>
      <c r="I51" s="5">
        <f t="shared" si="17"/>
        <v>88972.892791392704</v>
      </c>
      <c r="J51" s="26">
        <f t="shared" si="19"/>
        <v>0.22885548767185576</v>
      </c>
      <c r="L51" s="22">
        <f t="shared" si="18"/>
        <v>222702.33669000308</v>
      </c>
      <c r="M51" s="5">
        <f>scrimecost*Meta!O48</f>
        <v>212.94</v>
      </c>
      <c r="N51" s="5">
        <f>L51-Grade9!L51</f>
        <v>7602.1819010960171</v>
      </c>
      <c r="O51" s="5">
        <f>Grade9!M51-M51</f>
        <v>10.738</v>
      </c>
      <c r="P51" s="22">
        <f t="shared" si="22"/>
        <v>1035.3717336393454</v>
      </c>
      <c r="Q51" s="22"/>
      <c r="R51" s="22"/>
      <c r="S51" s="22">
        <f t="shared" si="20"/>
        <v>6353.4476590496724</v>
      </c>
      <c r="T51" s="22">
        <f t="shared" si="21"/>
        <v>1095.4210713542068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86257.583759194415</v>
      </c>
      <c r="D52" s="5">
        <f t="shared" si="15"/>
        <v>82654.046987475507</v>
      </c>
      <c r="E52" s="5">
        <f t="shared" si="1"/>
        <v>73154.046987475507</v>
      </c>
      <c r="F52" s="5">
        <f t="shared" si="2"/>
        <v>28051.951040158303</v>
      </c>
      <c r="G52" s="5">
        <f t="shared" si="3"/>
        <v>54602.095947317204</v>
      </c>
      <c r="H52" s="22">
        <f t="shared" si="16"/>
        <v>38360.076131570429</v>
      </c>
      <c r="I52" s="5">
        <f t="shared" si="17"/>
        <v>91005.808196177531</v>
      </c>
      <c r="J52" s="26">
        <f t="shared" si="19"/>
        <v>0.23047398437643138</v>
      </c>
      <c r="L52" s="22">
        <f t="shared" si="18"/>
        <v>228269.89510725319</v>
      </c>
      <c r="M52" s="5">
        <f>scrimecost*Meta!O49</f>
        <v>212.94</v>
      </c>
      <c r="N52" s="5">
        <f>L52-Grade9!L52</f>
        <v>7792.2364486235019</v>
      </c>
      <c r="O52" s="5">
        <f>Grade9!M52-M52</f>
        <v>10.738</v>
      </c>
      <c r="P52" s="22">
        <f t="shared" si="22"/>
        <v>1064.9569002940575</v>
      </c>
      <c r="Q52" s="22"/>
      <c r="R52" s="22"/>
      <c r="S52" s="22">
        <f t="shared" si="20"/>
        <v>6515.6682199133102</v>
      </c>
      <c r="T52" s="22">
        <f t="shared" si="21"/>
        <v>1080.3525993865467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88414.023353174256</v>
      </c>
      <c r="D53" s="5">
        <f t="shared" si="15"/>
        <v>84700.508162162369</v>
      </c>
      <c r="E53" s="5">
        <f t="shared" si="1"/>
        <v>75200.508162162369</v>
      </c>
      <c r="F53" s="5">
        <f t="shared" si="2"/>
        <v>28924.76673116225</v>
      </c>
      <c r="G53" s="5">
        <f t="shared" si="3"/>
        <v>55775.741431000119</v>
      </c>
      <c r="H53" s="22">
        <f t="shared" si="16"/>
        <v>39319.078034859682</v>
      </c>
      <c r="I53" s="5">
        <f t="shared" si="17"/>
        <v>93089.546486081963</v>
      </c>
      <c r="J53" s="26">
        <f t="shared" si="19"/>
        <v>0.232053005551627</v>
      </c>
      <c r="L53" s="22">
        <f t="shared" si="18"/>
        <v>233976.64248493448</v>
      </c>
      <c r="M53" s="5">
        <f>scrimecost*Meta!O50</f>
        <v>212.94</v>
      </c>
      <c r="N53" s="5">
        <f>L53-Grade9!L53</f>
        <v>7987.0423598389898</v>
      </c>
      <c r="O53" s="5">
        <f>Grade9!M53-M53</f>
        <v>10.738</v>
      </c>
      <c r="P53" s="22">
        <f t="shared" si="22"/>
        <v>1095.2816961151368</v>
      </c>
      <c r="Q53" s="22"/>
      <c r="R53" s="22"/>
      <c r="S53" s="22">
        <f t="shared" si="20"/>
        <v>6681.9442947984071</v>
      </c>
      <c r="T53" s="22">
        <f t="shared" si="21"/>
        <v>1065.4776284533827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90624.373937003635</v>
      </c>
      <c r="D54" s="5">
        <f t="shared" si="15"/>
        <v>86798.130866216452</v>
      </c>
      <c r="E54" s="5">
        <f t="shared" si="1"/>
        <v>77298.130866216452</v>
      </c>
      <c r="F54" s="5">
        <f t="shared" si="2"/>
        <v>29819.402814441317</v>
      </c>
      <c r="G54" s="5">
        <f t="shared" si="3"/>
        <v>56978.728051775135</v>
      </c>
      <c r="H54" s="22">
        <f t="shared" si="16"/>
        <v>40302.054985731178</v>
      </c>
      <c r="I54" s="5">
        <f t="shared" si="17"/>
        <v>95225.37823323402</v>
      </c>
      <c r="J54" s="26">
        <f t="shared" si="19"/>
        <v>0.2335935140152326</v>
      </c>
      <c r="L54" s="22">
        <f t="shared" si="18"/>
        <v>239826.05854705788</v>
      </c>
      <c r="M54" s="5">
        <f>scrimecost*Meta!O51</f>
        <v>212.94</v>
      </c>
      <c r="N54" s="5">
        <f>L54-Grade9!L54</f>
        <v>8186.7184188350511</v>
      </c>
      <c r="O54" s="5">
        <f>Grade9!M54-M54</f>
        <v>10.738</v>
      </c>
      <c r="P54" s="22">
        <f t="shared" si="22"/>
        <v>1126.364611831744</v>
      </c>
      <c r="Q54" s="22"/>
      <c r="R54" s="22"/>
      <c r="S54" s="22">
        <f t="shared" si="20"/>
        <v>6852.3772715557652</v>
      </c>
      <c r="T54" s="22">
        <f t="shared" si="21"/>
        <v>1050.7942212555708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92889.983285428709</v>
      </c>
      <c r="D55" s="5">
        <f t="shared" si="15"/>
        <v>88948.194137871847</v>
      </c>
      <c r="E55" s="5">
        <f t="shared" si="1"/>
        <v>79448.194137871847</v>
      </c>
      <c r="F55" s="5">
        <f t="shared" si="2"/>
        <v>30736.404799802342</v>
      </c>
      <c r="G55" s="5">
        <f t="shared" si="3"/>
        <v>58211.789338069502</v>
      </c>
      <c r="H55" s="22">
        <f t="shared" si="16"/>
        <v>41309.606360374455</v>
      </c>
      <c r="I55" s="5">
        <f t="shared" si="17"/>
        <v>97414.605774064868</v>
      </c>
      <c r="J55" s="26">
        <f t="shared" si="19"/>
        <v>0.23509644910167701</v>
      </c>
      <c r="L55" s="22">
        <f t="shared" si="18"/>
        <v>245821.7100107343</v>
      </c>
      <c r="M55" s="5">
        <f>scrimecost*Meta!O52</f>
        <v>212.94</v>
      </c>
      <c r="N55" s="5">
        <f>L55-Grade9!L55</f>
        <v>8391.3863793059427</v>
      </c>
      <c r="O55" s="5">
        <f>Grade9!M55-M55</f>
        <v>10.738</v>
      </c>
      <c r="P55" s="22">
        <f t="shared" si="22"/>
        <v>1158.2246004412655</v>
      </c>
      <c r="Q55" s="22"/>
      <c r="R55" s="22"/>
      <c r="S55" s="22">
        <f t="shared" si="20"/>
        <v>7027.0710727320056</v>
      </c>
      <c r="T55" s="22">
        <f t="shared" si="21"/>
        <v>1036.3004365830523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95212.232867564409</v>
      </c>
      <c r="D56" s="5">
        <f t="shared" si="15"/>
        <v>91152.008991318624</v>
      </c>
      <c r="E56" s="5">
        <f t="shared" si="1"/>
        <v>81652.008991318624</v>
      </c>
      <c r="F56" s="5">
        <f t="shared" si="2"/>
        <v>31676.331834797391</v>
      </c>
      <c r="G56" s="5">
        <f t="shared" si="3"/>
        <v>59475.677156521233</v>
      </c>
      <c r="H56" s="22">
        <f t="shared" si="16"/>
        <v>42342.346519383813</v>
      </c>
      <c r="I56" s="5">
        <f t="shared" si="17"/>
        <v>99658.564003416468</v>
      </c>
      <c r="J56" s="26">
        <f t="shared" si="19"/>
        <v>0.23656272723479344</v>
      </c>
      <c r="L56" s="22">
        <f t="shared" si="18"/>
        <v>251967.25276100263</v>
      </c>
      <c r="M56" s="5">
        <f>scrimecost*Meta!O53</f>
        <v>64.349999999999994</v>
      </c>
      <c r="N56" s="5">
        <f>L56-Grade9!L56</f>
        <v>8601.1710387885396</v>
      </c>
      <c r="O56" s="5">
        <f>Grade9!M56-M56</f>
        <v>3.2450000000000045</v>
      </c>
      <c r="P56" s="22">
        <f t="shared" si="22"/>
        <v>1190.8810887660247</v>
      </c>
      <c r="Q56" s="22"/>
      <c r="R56" s="22"/>
      <c r="S56" s="22">
        <f t="shared" si="20"/>
        <v>7198.7441209376057</v>
      </c>
      <c r="T56" s="22">
        <f t="shared" si="21"/>
        <v>1020.9465293402177</v>
      </c>
    </row>
    <row r="57" spans="1:20" x14ac:dyDescent="0.2">
      <c r="A57" s="5">
        <v>66</v>
      </c>
      <c r="C57" s="5"/>
      <c r="H57" s="21"/>
      <c r="I57" s="5"/>
      <c r="M57" s="5">
        <f>scrimecost*Meta!O54</f>
        <v>64.349999999999994</v>
      </c>
      <c r="N57" s="5">
        <f>L57-Grade9!L57</f>
        <v>0</v>
      </c>
      <c r="O57" s="5">
        <f>Grade9!M57-M57</f>
        <v>3.2450000000000045</v>
      </c>
      <c r="Q57" s="22"/>
      <c r="R57" s="22"/>
      <c r="S57" s="22">
        <f t="shared" si="20"/>
        <v>3.1995700000000045</v>
      </c>
      <c r="T57" s="22">
        <f t="shared" si="21"/>
        <v>0.43638800189454297</v>
      </c>
    </row>
    <row r="58" spans="1:20" x14ac:dyDescent="0.2">
      <c r="A58" s="5">
        <v>67</v>
      </c>
      <c r="C58" s="5"/>
      <c r="H58" s="21"/>
      <c r="I58" s="5"/>
      <c r="M58" s="5">
        <f>scrimecost*Meta!O55</f>
        <v>64.349999999999994</v>
      </c>
      <c r="N58" s="5">
        <f>L58-Grade9!L58</f>
        <v>0</v>
      </c>
      <c r="O58" s="5">
        <f>Grade9!M58-M58</f>
        <v>3.2450000000000045</v>
      </c>
      <c r="Q58" s="22"/>
      <c r="R58" s="22"/>
      <c r="S58" s="22">
        <f t="shared" si="20"/>
        <v>3.1995700000000045</v>
      </c>
      <c r="T58" s="22">
        <f t="shared" si="21"/>
        <v>0.41966980851842206</v>
      </c>
    </row>
    <row r="59" spans="1:20" x14ac:dyDescent="0.2">
      <c r="A59" s="5">
        <v>68</v>
      </c>
      <c r="H59" s="21"/>
      <c r="I59" s="5"/>
      <c r="M59" s="5">
        <f>scrimecost*Meta!O56</f>
        <v>64.349999999999994</v>
      </c>
      <c r="N59" s="5">
        <f>L59-Grade9!L59</f>
        <v>0</v>
      </c>
      <c r="O59" s="5">
        <f>Grade9!M59-M59</f>
        <v>3.2450000000000045</v>
      </c>
      <c r="Q59" s="22"/>
      <c r="R59" s="22"/>
      <c r="S59" s="22">
        <f t="shared" si="20"/>
        <v>3.1995700000000045</v>
      </c>
      <c r="T59" s="22">
        <f t="shared" si="21"/>
        <v>0.40359209560589765</v>
      </c>
    </row>
    <row r="60" spans="1:20" x14ac:dyDescent="0.2">
      <c r="A60" s="5">
        <v>69</v>
      </c>
      <c r="H60" s="21"/>
      <c r="I60" s="5"/>
      <c r="M60" s="5">
        <f>scrimecost*Meta!O57</f>
        <v>64.349999999999994</v>
      </c>
      <c r="N60" s="5">
        <f>L60-Grade9!L60</f>
        <v>0</v>
      </c>
      <c r="O60" s="5">
        <f>Grade9!M60-M60</f>
        <v>3.2450000000000045</v>
      </c>
      <c r="Q60" s="22"/>
      <c r="R60" s="22"/>
      <c r="S60" s="22">
        <f t="shared" si="20"/>
        <v>3.1995700000000045</v>
      </c>
      <c r="T60" s="22">
        <f t="shared" si="21"/>
        <v>0.38813032610233589</v>
      </c>
    </row>
    <row r="61" spans="1:20" x14ac:dyDescent="0.2">
      <c r="A61" s="5">
        <v>70</v>
      </c>
      <c r="H61" s="21"/>
      <c r="I61" s="5"/>
      <c r="M61" s="5">
        <f>scrimecost*Meta!O58</f>
        <v>64.349999999999994</v>
      </c>
      <c r="N61" s="5">
        <f>L61-Grade9!L61</f>
        <v>0</v>
      </c>
      <c r="O61" s="5">
        <f>Grade9!M61-M61</f>
        <v>3.2450000000000045</v>
      </c>
      <c r="Q61" s="22"/>
      <c r="R61" s="22"/>
      <c r="S61" s="22">
        <f t="shared" si="20"/>
        <v>3.1995700000000045</v>
      </c>
      <c r="T61" s="22">
        <f t="shared" si="21"/>
        <v>0.37326090297716991</v>
      </c>
    </row>
    <row r="62" spans="1:20" x14ac:dyDescent="0.2">
      <c r="A62" s="5">
        <v>71</v>
      </c>
      <c r="H62" s="21"/>
      <c r="I62" s="5"/>
      <c r="M62" s="5">
        <f>scrimecost*Meta!O59</f>
        <v>64.349999999999994</v>
      </c>
      <c r="N62" s="5">
        <f>L62-Grade9!L62</f>
        <v>0</v>
      </c>
      <c r="O62" s="5">
        <f>Grade9!M62-M62</f>
        <v>3.2450000000000045</v>
      </c>
      <c r="Q62" s="22"/>
      <c r="R62" s="22"/>
      <c r="S62" s="22">
        <f t="shared" si="20"/>
        <v>3.1995700000000045</v>
      </c>
      <c r="T62" s="22">
        <f t="shared" si="21"/>
        <v>0.35896113321121315</v>
      </c>
    </row>
    <row r="63" spans="1:20" x14ac:dyDescent="0.2">
      <c r="A63" s="5">
        <v>72</v>
      </c>
      <c r="H63" s="21"/>
      <c r="M63" s="5">
        <f>scrimecost*Meta!O60</f>
        <v>64.349999999999994</v>
      </c>
      <c r="N63" s="5">
        <f>L63-Grade9!L63</f>
        <v>0</v>
      </c>
      <c r="O63" s="5">
        <f>Grade9!M63-M63</f>
        <v>3.2450000000000045</v>
      </c>
      <c r="Q63" s="22"/>
      <c r="R63" s="22"/>
      <c r="S63" s="22">
        <f t="shared" si="20"/>
        <v>3.1995700000000045</v>
      </c>
      <c r="T63" s="22">
        <f t="shared" si="21"/>
        <v>0.34520919316363413</v>
      </c>
    </row>
    <row r="64" spans="1:20" x14ac:dyDescent="0.2">
      <c r="A64" s="5">
        <v>73</v>
      </c>
      <c r="H64" s="21"/>
      <c r="M64" s="5">
        <f>scrimecost*Meta!O61</f>
        <v>64.349999999999994</v>
      </c>
      <c r="N64" s="5">
        <f>L64-Grade9!L64</f>
        <v>0</v>
      </c>
      <c r="O64" s="5">
        <f>Grade9!M64-M64</f>
        <v>3.2450000000000045</v>
      </c>
      <c r="Q64" s="22"/>
      <c r="R64" s="22"/>
      <c r="S64" s="22">
        <f t="shared" si="20"/>
        <v>3.1995700000000045</v>
      </c>
      <c r="T64" s="22">
        <f t="shared" si="21"/>
        <v>0.33198409526573414</v>
      </c>
    </row>
    <row r="65" spans="1:20" x14ac:dyDescent="0.2">
      <c r="A65" s="5">
        <v>74</v>
      </c>
      <c r="H65" s="21"/>
      <c r="M65" s="5">
        <f>scrimecost*Meta!O62</f>
        <v>64.349999999999994</v>
      </c>
      <c r="N65" s="5">
        <f>L65-Grade9!L65</f>
        <v>0</v>
      </c>
      <c r="O65" s="5">
        <f>Grade9!M65-M65</f>
        <v>3.2450000000000045</v>
      </c>
      <c r="Q65" s="22"/>
      <c r="R65" s="22"/>
      <c r="S65" s="22">
        <f t="shared" si="20"/>
        <v>3.1995700000000045</v>
      </c>
      <c r="T65" s="22">
        <f t="shared" si="21"/>
        <v>0.31926565599070028</v>
      </c>
    </row>
    <row r="66" spans="1:20" x14ac:dyDescent="0.2">
      <c r="A66" s="5">
        <v>75</v>
      </c>
      <c r="H66" s="21"/>
      <c r="M66" s="5">
        <f>scrimecost*Meta!O63</f>
        <v>64.349999999999994</v>
      </c>
      <c r="N66" s="5">
        <f>L66-Grade9!L66</f>
        <v>0</v>
      </c>
      <c r="O66" s="5">
        <f>Grade9!M66-M66</f>
        <v>3.2450000000000045</v>
      </c>
      <c r="Q66" s="22"/>
      <c r="R66" s="22"/>
      <c r="S66" s="22">
        <f t="shared" si="20"/>
        <v>3.1995700000000045</v>
      </c>
      <c r="T66" s="22">
        <f t="shared" si="21"/>
        <v>0.30703446505044957</v>
      </c>
    </row>
    <row r="67" spans="1:20" x14ac:dyDescent="0.2">
      <c r="A67" s="5">
        <v>76</v>
      </c>
      <c r="H67" s="21"/>
      <c r="M67" s="5">
        <f>scrimecost*Meta!O64</f>
        <v>64.349999999999994</v>
      </c>
      <c r="N67" s="5">
        <f>L67-Grade9!L67</f>
        <v>0</v>
      </c>
      <c r="O67" s="5">
        <f>Grade9!M67-M67</f>
        <v>3.2450000000000045</v>
      </c>
      <c r="Q67" s="22"/>
      <c r="R67" s="22"/>
      <c r="S67" s="22">
        <f t="shared" si="20"/>
        <v>3.1995700000000045</v>
      </c>
      <c r="T67" s="22">
        <f t="shared" si="21"/>
        <v>0.2952718557725536</v>
      </c>
    </row>
    <row r="68" spans="1:20" x14ac:dyDescent="0.2">
      <c r="A68" s="5">
        <v>77</v>
      </c>
      <c r="H68" s="21"/>
      <c r="M68" s="5">
        <f>scrimecost*Meta!O65</f>
        <v>64.349999999999994</v>
      </c>
      <c r="N68" s="5">
        <f>L68-Grade9!L68</f>
        <v>0</v>
      </c>
      <c r="O68" s="5">
        <f>Grade9!M68-M68</f>
        <v>3.2450000000000045</v>
      </c>
      <c r="Q68" s="22"/>
      <c r="R68" s="22"/>
      <c r="S68" s="22">
        <f t="shared" si="20"/>
        <v>3.1995700000000045</v>
      </c>
      <c r="T68" s="22">
        <f t="shared" si="21"/>
        <v>0.28395987661203448</v>
      </c>
    </row>
    <row r="69" spans="1:20" x14ac:dyDescent="0.2">
      <c r="A69" s="5">
        <v>78</v>
      </c>
      <c r="H69" s="21"/>
      <c r="M69" s="5">
        <f>scrimecost*Meta!O66</f>
        <v>64.349999999999994</v>
      </c>
      <c r="N69" s="5">
        <f>L69-Grade9!L69</f>
        <v>0</v>
      </c>
      <c r="O69" s="5">
        <f>Grade9!M69-M69</f>
        <v>3.2450000000000045</v>
      </c>
      <c r="Q69" s="22"/>
      <c r="R69" s="22"/>
      <c r="S69" s="22">
        <f t="shared" si="20"/>
        <v>3.1995700000000045</v>
      </c>
      <c r="T69" s="22">
        <f t="shared" si="21"/>
        <v>0.27308126375455583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-5.9749984016033153E-8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Meta!A5+6</f>
        <v>17</v>
      </c>
      <c r="C2" s="7">
        <f>Meta!B5</f>
        <v>57763</v>
      </c>
      <c r="D2" s="7">
        <f>Meta!C5</f>
        <v>25688</v>
      </c>
      <c r="E2" s="1">
        <f>Meta!D5</f>
        <v>4.9000000000000002E-2</v>
      </c>
      <c r="F2" s="1">
        <f>Meta!F5</f>
        <v>0.65100000000000002</v>
      </c>
      <c r="G2" s="1">
        <f>Meta!I5</f>
        <v>1.9210422854781857</v>
      </c>
      <c r="H2" s="1">
        <f>Meta!E5</f>
        <v>0.98599999999999999</v>
      </c>
      <c r="I2" s="13"/>
      <c r="J2" s="1">
        <f>Meta!X4</f>
        <v>0.71</v>
      </c>
      <c r="K2" s="1">
        <f>Meta!D4</f>
        <v>5.0999999999999997E-2</v>
      </c>
      <c r="L2" s="29"/>
      <c r="N2" s="22">
        <f>Meta!T5</f>
        <v>111102</v>
      </c>
      <c r="O2" s="22">
        <f>Meta!U5</f>
        <v>47139</v>
      </c>
      <c r="P2" s="1">
        <f>Meta!V5</f>
        <v>3.3000000000000002E-2</v>
      </c>
      <c r="Q2" s="1">
        <f>Meta!X5</f>
        <v>0.72799999999999998</v>
      </c>
      <c r="R2" s="22">
        <f>Meta!W5</f>
        <v>1115</v>
      </c>
      <c r="T2" s="12">
        <f>IRR(S5:S69)+1</f>
        <v>1.0391551241119399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2839.3788689253647</v>
      </c>
      <c r="D7" s="5">
        <f t="shared" ref="D7:D36" si="0">IF(A7&lt;startage,1,0)*(C7*(1-initialunempprob))+IF(A7=startage,1,0)*(C7*(1-unempprob))+IF(A7&gt;startage,1,0)*(C7*(1-unempprob)+unempprob*300*52)</f>
        <v>2694.5705466101708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206.13464681567805</v>
      </c>
      <c r="G7" s="5">
        <f t="shared" ref="G7:G56" si="3">D7-F7</f>
        <v>2488.4358997944928</v>
      </c>
      <c r="H7" s="22">
        <f>0.1*Grade10!H7</f>
        <v>1262.715518236846</v>
      </c>
      <c r="I7" s="5">
        <f t="shared" ref="I7:I36" si="4">G7+IF(A7&lt;startage,1,0)*(H7*(1-initialunempprob))+IF(A7&gt;=startage,1,0)*(H7*(1-unempprob))</f>
        <v>3686.7529266012598</v>
      </c>
      <c r="J7" s="26">
        <f t="shared" ref="J7:J38" si="5">(F7-(IF(A7&gt;startage,1,0)*(unempprob*300*52)))/(IF(A7&lt;startage,1,0)*((C7+H7)*(1-initialunempprob))+IF(A7&gt;=startage,1,0)*((C7+H7)*(1-unempprob)))</f>
        <v>5.2951605441496394E-2</v>
      </c>
      <c r="L7" s="22">
        <f>0.1*Grade10!L7</f>
        <v>7514.0606580028025</v>
      </c>
      <c r="M7" s="5">
        <f>scrimecost*Meta!O4</f>
        <v>2618.02</v>
      </c>
      <c r="N7" s="5">
        <f>L7-Grade10!L7</f>
        <v>-67626.545922025223</v>
      </c>
      <c r="O7" s="5"/>
      <c r="P7" s="22"/>
      <c r="Q7" s="22">
        <f>0.05*feel*Grade10!G7</f>
        <v>293.27105683987304</v>
      </c>
      <c r="R7" s="22">
        <f>hstuition</f>
        <v>11298</v>
      </c>
      <c r="S7" s="22">
        <f t="shared" ref="S7:S38" si="6">IF(A7&lt;startage,1,0)*(N7-Q7-R7)+IF(A7&gt;=startage,1,0)*completionprob*(N7*spart+O7+P7)</f>
        <v>-79217.816978865099</v>
      </c>
      <c r="T7" s="22">
        <f t="shared" ref="T7:T38" si="7">S7/sreturn^(A7-startage+1)</f>
        <v>-79217.816978865099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30068.572897457921</v>
      </c>
      <c r="D8" s="5">
        <f t="shared" si="0"/>
        <v>28595.212825482482</v>
      </c>
      <c r="E8" s="5">
        <f t="shared" si="1"/>
        <v>19095.212825482482</v>
      </c>
      <c r="F8" s="5">
        <f t="shared" si="2"/>
        <v>6536.3369875200297</v>
      </c>
      <c r="G8" s="5">
        <f t="shared" si="3"/>
        <v>22058.875837962452</v>
      </c>
      <c r="H8" s="22">
        <f t="shared" ref="H8:H36" si="10">benefits*B8/expnorm</f>
        <v>13371.907632738936</v>
      </c>
      <c r="I8" s="5">
        <f t="shared" si="4"/>
        <v>34775.559996697179</v>
      </c>
      <c r="J8" s="26">
        <f t="shared" si="5"/>
        <v>0.15821924105826393</v>
      </c>
      <c r="L8" s="22">
        <f t="shared" ref="L8:L36" si="11">(sincome+sbenefits)*(1-sunemp)*B8/expnorm</f>
        <v>79654.179482004736</v>
      </c>
      <c r="M8" s="5">
        <f>scrimecost*Meta!O5</f>
        <v>3023.88</v>
      </c>
      <c r="N8" s="5">
        <f>L8-Grade10!L8</f>
        <v>2635.0577374760178</v>
      </c>
      <c r="O8" s="5">
        <f>Grade10!M8-M8</f>
        <v>149.16000000000031</v>
      </c>
      <c r="P8" s="22">
        <f t="shared" ref="P8:P39" si="12">(spart-initialspart)*(L8*J8+nptrans)</f>
        <v>344.82282884570782</v>
      </c>
      <c r="Q8" s="22"/>
      <c r="R8" s="22"/>
      <c r="S8" s="22">
        <f t="shared" si="6"/>
        <v>2378.5325936640538</v>
      </c>
      <c r="T8" s="22">
        <f t="shared" si="7"/>
        <v>2288.9100370810793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30820.28721989437</v>
      </c>
      <c r="D9" s="5">
        <f t="shared" si="0"/>
        <v>30074.493146119545</v>
      </c>
      <c r="E9" s="5">
        <f t="shared" si="1"/>
        <v>20574.493146119545</v>
      </c>
      <c r="F9" s="5">
        <f t="shared" si="2"/>
        <v>7019.3220122080311</v>
      </c>
      <c r="G9" s="5">
        <f t="shared" si="3"/>
        <v>23055.171133911514</v>
      </c>
      <c r="H9" s="22">
        <f t="shared" si="10"/>
        <v>13706.205323557408</v>
      </c>
      <c r="I9" s="5">
        <f t="shared" si="4"/>
        <v>36089.772396614608</v>
      </c>
      <c r="J9" s="26">
        <f t="shared" si="5"/>
        <v>0.14771442088633424</v>
      </c>
      <c r="L9" s="22">
        <f t="shared" si="11"/>
        <v>81645.533969054857</v>
      </c>
      <c r="M9" s="5">
        <f>scrimecost*Meta!O6</f>
        <v>3675.04</v>
      </c>
      <c r="N9" s="5">
        <f>L9-Grade10!L9</f>
        <v>2700.9341809129401</v>
      </c>
      <c r="O9" s="5">
        <f>Grade10!M9-M9</f>
        <v>181.27999999999975</v>
      </c>
      <c r="P9" s="22">
        <f t="shared" si="12"/>
        <v>335.0560098275007</v>
      </c>
      <c r="Q9" s="22"/>
      <c r="R9" s="22"/>
      <c r="S9" s="22">
        <f t="shared" si="6"/>
        <v>2447.8594682226708</v>
      </c>
      <c r="T9" s="22">
        <f t="shared" si="7"/>
        <v>2266.8652989565057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31590.794400391729</v>
      </c>
      <c r="D10" s="5">
        <f t="shared" si="0"/>
        <v>30807.245474772535</v>
      </c>
      <c r="E10" s="5">
        <f t="shared" si="1"/>
        <v>21307.245474772535</v>
      </c>
      <c r="F10" s="5">
        <f t="shared" si="2"/>
        <v>7258.5656475132328</v>
      </c>
      <c r="G10" s="5">
        <f t="shared" si="3"/>
        <v>23548.679827259301</v>
      </c>
      <c r="H10" s="22">
        <f t="shared" si="10"/>
        <v>14048.860456646344</v>
      </c>
      <c r="I10" s="5">
        <f t="shared" si="4"/>
        <v>36909.146121529971</v>
      </c>
      <c r="J10" s="26">
        <f t="shared" si="5"/>
        <v>0.14962373567413131</v>
      </c>
      <c r="L10" s="22">
        <f t="shared" si="11"/>
        <v>83686.672318281227</v>
      </c>
      <c r="M10" s="5">
        <f>scrimecost*Meta!O7</f>
        <v>3928.145</v>
      </c>
      <c r="N10" s="5">
        <f>L10-Grade10!L10</f>
        <v>2768.4575354357512</v>
      </c>
      <c r="O10" s="5">
        <f>Grade10!M10-M10</f>
        <v>193.76499999999987</v>
      </c>
      <c r="P10" s="22">
        <f t="shared" si="12"/>
        <v>343.35922569116701</v>
      </c>
      <c r="Q10" s="22"/>
      <c r="R10" s="22"/>
      <c r="S10" s="22">
        <f t="shared" si="6"/>
        <v>2516.8254531275561</v>
      </c>
      <c r="T10" s="22">
        <f t="shared" si="7"/>
        <v>2242.9105151182957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32380.564260401523</v>
      </c>
      <c r="D11" s="5">
        <f t="shared" si="0"/>
        <v>31558.316611641847</v>
      </c>
      <c r="E11" s="5">
        <f t="shared" si="1"/>
        <v>22058.316611641847</v>
      </c>
      <c r="F11" s="5">
        <f t="shared" si="2"/>
        <v>7503.7903737010629</v>
      </c>
      <c r="G11" s="5">
        <f t="shared" si="3"/>
        <v>24054.526237940783</v>
      </c>
      <c r="H11" s="22">
        <f t="shared" si="10"/>
        <v>14400.081968062501</v>
      </c>
      <c r="I11" s="5">
        <f t="shared" si="4"/>
        <v>37749.004189568223</v>
      </c>
      <c r="J11" s="26">
        <f t="shared" si="5"/>
        <v>0.15148648180856741</v>
      </c>
      <c r="L11" s="22">
        <f t="shared" si="11"/>
        <v>85778.83912623825</v>
      </c>
      <c r="M11" s="5">
        <f>scrimecost*Meta!O8</f>
        <v>3762.01</v>
      </c>
      <c r="N11" s="5">
        <f>L11-Grade10!L11</f>
        <v>2837.6689738216519</v>
      </c>
      <c r="O11" s="5">
        <f>Grade10!M11-M11</f>
        <v>185.56999999999971</v>
      </c>
      <c r="P11" s="22">
        <f t="shared" si="12"/>
        <v>351.87002195142486</v>
      </c>
      <c r="Q11" s="22"/>
      <c r="R11" s="22"/>
      <c r="S11" s="22">
        <f t="shared" si="6"/>
        <v>2566.8173524050771</v>
      </c>
      <c r="T11" s="22">
        <f t="shared" si="7"/>
        <v>2201.270597286034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33190.078366911555</v>
      </c>
      <c r="D12" s="5">
        <f t="shared" si="0"/>
        <v>32328.164526932887</v>
      </c>
      <c r="E12" s="5">
        <f t="shared" si="1"/>
        <v>22828.164526932887</v>
      </c>
      <c r="F12" s="5">
        <f t="shared" si="2"/>
        <v>7755.1457180435882</v>
      </c>
      <c r="G12" s="5">
        <f t="shared" si="3"/>
        <v>24573.018808889297</v>
      </c>
      <c r="H12" s="22">
        <f t="shared" si="10"/>
        <v>14760.084017264062</v>
      </c>
      <c r="I12" s="5">
        <f t="shared" si="4"/>
        <v>38609.858709307417</v>
      </c>
      <c r="J12" s="26">
        <f t="shared" si="5"/>
        <v>0.15330379511045639</v>
      </c>
      <c r="L12" s="22">
        <f t="shared" si="11"/>
        <v>87923.310104394201</v>
      </c>
      <c r="M12" s="5">
        <f>scrimecost*Meta!O9</f>
        <v>3416.36</v>
      </c>
      <c r="N12" s="5">
        <f>L12-Grade10!L12</f>
        <v>2908.610698167191</v>
      </c>
      <c r="O12" s="5">
        <f>Grade10!M12-M12</f>
        <v>168.51999999999998</v>
      </c>
      <c r="P12" s="22">
        <f t="shared" si="12"/>
        <v>360.59358811818936</v>
      </c>
      <c r="Q12" s="22"/>
      <c r="R12" s="22"/>
      <c r="S12" s="22">
        <f t="shared" si="6"/>
        <v>2609.5300259145297</v>
      </c>
      <c r="T12" s="22">
        <f t="shared" si="7"/>
        <v>2153.5768840158908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34019.830326084339</v>
      </c>
      <c r="D13" s="5">
        <f t="shared" si="0"/>
        <v>33117.258640106207</v>
      </c>
      <c r="E13" s="5">
        <f t="shared" si="1"/>
        <v>23617.258640106207</v>
      </c>
      <c r="F13" s="5">
        <f t="shared" si="2"/>
        <v>8012.7849459946765</v>
      </c>
      <c r="G13" s="5">
        <f t="shared" si="3"/>
        <v>25104.47369411153</v>
      </c>
      <c r="H13" s="22">
        <f t="shared" si="10"/>
        <v>15129.086117695662</v>
      </c>
      <c r="I13" s="5">
        <f t="shared" si="4"/>
        <v>39492.234592040106</v>
      </c>
      <c r="J13" s="26">
        <f t="shared" si="5"/>
        <v>0.15507678369766503</v>
      </c>
      <c r="L13" s="22">
        <f t="shared" si="11"/>
        <v>90121.392857004059</v>
      </c>
      <c r="M13" s="5">
        <f>scrimecost*Meta!O10</f>
        <v>3130.9199999999996</v>
      </c>
      <c r="N13" s="5">
        <f>L13-Grade10!L13</f>
        <v>2981.3259656213777</v>
      </c>
      <c r="O13" s="5">
        <f>Grade10!M13-M13</f>
        <v>154.44000000000005</v>
      </c>
      <c r="P13" s="22">
        <f t="shared" si="12"/>
        <v>369.53524343912278</v>
      </c>
      <c r="Q13" s="22"/>
      <c r="R13" s="22"/>
      <c r="S13" s="22">
        <f t="shared" si="6"/>
        <v>2656.6592187617248</v>
      </c>
      <c r="T13" s="22">
        <f t="shared" si="7"/>
        <v>2109.8595613322277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34870.326084236447</v>
      </c>
      <c r="D14" s="5">
        <f t="shared" si="0"/>
        <v>33926.080106108864</v>
      </c>
      <c r="E14" s="5">
        <f t="shared" si="1"/>
        <v>24426.080106108864</v>
      </c>
      <c r="F14" s="5">
        <f t="shared" si="2"/>
        <v>8276.8651546445435</v>
      </c>
      <c r="G14" s="5">
        <f t="shared" si="3"/>
        <v>25649.214951464321</v>
      </c>
      <c r="H14" s="22">
        <f t="shared" si="10"/>
        <v>15507.313270638053</v>
      </c>
      <c r="I14" s="5">
        <f t="shared" si="4"/>
        <v>40396.669871841106</v>
      </c>
      <c r="J14" s="26">
        <f t="shared" si="5"/>
        <v>0.15680652866079553</v>
      </c>
      <c r="L14" s="22">
        <f t="shared" si="11"/>
        <v>92374.427678429129</v>
      </c>
      <c r="M14" s="5">
        <f>scrimecost*Meta!O11</f>
        <v>2925.76</v>
      </c>
      <c r="N14" s="5">
        <f>L14-Grade10!L14</f>
        <v>3055.8591147618863</v>
      </c>
      <c r="O14" s="5">
        <f>Grade10!M14-M14</f>
        <v>144.31999999999971</v>
      </c>
      <c r="P14" s="22">
        <f t="shared" si="12"/>
        <v>378.70044014307962</v>
      </c>
      <c r="Q14" s="22"/>
      <c r="R14" s="22"/>
      <c r="S14" s="22">
        <f t="shared" si="6"/>
        <v>2709.2182734300759</v>
      </c>
      <c r="T14" s="22">
        <f t="shared" si="7"/>
        <v>2070.5289726362989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35742.084236342358</v>
      </c>
      <c r="D15" s="5">
        <f t="shared" si="0"/>
        <v>34755.122108761585</v>
      </c>
      <c r="E15" s="5">
        <f t="shared" si="1"/>
        <v>25255.122108761585</v>
      </c>
      <c r="F15" s="5">
        <f t="shared" si="2"/>
        <v>8547.5473685106572</v>
      </c>
      <c r="G15" s="5">
        <f t="shared" si="3"/>
        <v>26207.57474025093</v>
      </c>
      <c r="H15" s="22">
        <f t="shared" si="10"/>
        <v>15894.996102404004</v>
      </c>
      <c r="I15" s="5">
        <f t="shared" si="4"/>
        <v>41323.716033637138</v>
      </c>
      <c r="J15" s="26">
        <f t="shared" si="5"/>
        <v>0.15849408472238621</v>
      </c>
      <c r="L15" s="22">
        <f t="shared" si="11"/>
        <v>94683.78837038987</v>
      </c>
      <c r="M15" s="5">
        <f>scrimecost*Meta!O12</f>
        <v>2795.3050000000003</v>
      </c>
      <c r="N15" s="5">
        <f>L15-Grade10!L15</f>
        <v>3132.2555926309578</v>
      </c>
      <c r="O15" s="5">
        <f>Grade10!M15-M15</f>
        <v>137.88499999999976</v>
      </c>
      <c r="P15" s="22">
        <f t="shared" si="12"/>
        <v>388.09476676463538</v>
      </c>
      <c r="Q15" s="22"/>
      <c r="R15" s="22"/>
      <c r="S15" s="22">
        <f t="shared" si="6"/>
        <v>2766.9741724651731</v>
      </c>
      <c r="T15" s="22">
        <f t="shared" si="7"/>
        <v>2034.9888667167338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36635.636342250917</v>
      </c>
      <c r="D16" s="5">
        <f t="shared" si="0"/>
        <v>35604.890161480624</v>
      </c>
      <c r="E16" s="5">
        <f t="shared" si="1"/>
        <v>26104.890161480624</v>
      </c>
      <c r="F16" s="5">
        <f t="shared" si="2"/>
        <v>8824.9966377234232</v>
      </c>
      <c r="G16" s="5">
        <f t="shared" si="3"/>
        <v>26779.8935237572</v>
      </c>
      <c r="H16" s="22">
        <f t="shared" si="10"/>
        <v>16292.371004964105</v>
      </c>
      <c r="I16" s="5">
        <f t="shared" si="4"/>
        <v>42273.938349478063</v>
      </c>
      <c r="J16" s="26">
        <f t="shared" si="5"/>
        <v>0.16014048088003563</v>
      </c>
      <c r="L16" s="22">
        <f t="shared" si="11"/>
        <v>97050.883079649619</v>
      </c>
      <c r="M16" s="5">
        <f>scrimecost*Meta!O13</f>
        <v>2347.0749999999998</v>
      </c>
      <c r="N16" s="5">
        <f>L16-Grade10!L16</f>
        <v>3210.5619824467431</v>
      </c>
      <c r="O16" s="5">
        <f>Grade10!M16-M16</f>
        <v>115.77500000000009</v>
      </c>
      <c r="P16" s="22">
        <f t="shared" si="12"/>
        <v>397.72395155173001</v>
      </c>
      <c r="Q16" s="22"/>
      <c r="R16" s="22"/>
      <c r="S16" s="22">
        <f t="shared" si="6"/>
        <v>2810.8770417261371</v>
      </c>
      <c r="T16" s="22">
        <f t="shared" si="7"/>
        <v>1989.3829756230602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37551.527250807179</v>
      </c>
      <c r="D17" s="5">
        <f t="shared" si="0"/>
        <v>36475.90241551763</v>
      </c>
      <c r="E17" s="5">
        <f t="shared" si="1"/>
        <v>26975.90241551763</v>
      </c>
      <c r="F17" s="5">
        <f t="shared" si="2"/>
        <v>9109.3821386665059</v>
      </c>
      <c r="G17" s="5">
        <f t="shared" si="3"/>
        <v>27366.520276851123</v>
      </c>
      <c r="H17" s="22">
        <f t="shared" si="10"/>
        <v>16699.680280088203</v>
      </c>
      <c r="I17" s="5">
        <f t="shared" si="4"/>
        <v>43247.916223215005</v>
      </c>
      <c r="J17" s="26">
        <f t="shared" si="5"/>
        <v>0.16174672103383997</v>
      </c>
      <c r="L17" s="22">
        <f t="shared" si="11"/>
        <v>99477.155156640831</v>
      </c>
      <c r="M17" s="5">
        <f>scrimecost*Meta!O14</f>
        <v>2347.0749999999998</v>
      </c>
      <c r="N17" s="5">
        <f>L17-Grade10!L17</f>
        <v>3290.8260320078844</v>
      </c>
      <c r="O17" s="5">
        <f>Grade10!M17-M17</f>
        <v>115.77500000000009</v>
      </c>
      <c r="P17" s="22">
        <f t="shared" si="12"/>
        <v>407.59386595850196</v>
      </c>
      <c r="Q17" s="22"/>
      <c r="R17" s="22"/>
      <c r="S17" s="22">
        <f t="shared" si="6"/>
        <v>2878.2229542185983</v>
      </c>
      <c r="T17" s="22">
        <f t="shared" si="7"/>
        <v>1960.2912332644587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38490.315432077368</v>
      </c>
      <c r="D18" s="5">
        <f t="shared" si="0"/>
        <v>37368.689975905574</v>
      </c>
      <c r="E18" s="5">
        <f t="shared" si="1"/>
        <v>27868.689975905574</v>
      </c>
      <c r="F18" s="5">
        <f t="shared" si="2"/>
        <v>9400.8772771331696</v>
      </c>
      <c r="G18" s="5">
        <f t="shared" si="3"/>
        <v>27967.812698772403</v>
      </c>
      <c r="H18" s="22">
        <f t="shared" si="10"/>
        <v>17117.172287090405</v>
      </c>
      <c r="I18" s="5">
        <f t="shared" si="4"/>
        <v>44246.243543795375</v>
      </c>
      <c r="J18" s="26">
        <f t="shared" si="5"/>
        <v>0.16331378459852711</v>
      </c>
      <c r="L18" s="22">
        <f t="shared" si="11"/>
        <v>101964.08403555685</v>
      </c>
      <c r="M18" s="5">
        <f>scrimecost*Meta!O15</f>
        <v>2347.0749999999998</v>
      </c>
      <c r="N18" s="5">
        <f>L18-Grade10!L18</f>
        <v>3373.0966828080709</v>
      </c>
      <c r="O18" s="5">
        <f>Grade10!M18-M18</f>
        <v>115.77500000000009</v>
      </c>
      <c r="P18" s="22">
        <f t="shared" si="12"/>
        <v>417.71052822544328</v>
      </c>
      <c r="Q18" s="22"/>
      <c r="R18" s="22"/>
      <c r="S18" s="22">
        <f t="shared" si="6"/>
        <v>2947.2525145233826</v>
      </c>
      <c r="T18" s="22">
        <f t="shared" si="7"/>
        <v>1931.6708614662898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39452.573317879294</v>
      </c>
      <c r="D19" s="5">
        <f t="shared" si="0"/>
        <v>38283.797225303206</v>
      </c>
      <c r="E19" s="5">
        <f t="shared" si="1"/>
        <v>28783.797225303206</v>
      </c>
      <c r="F19" s="5">
        <f t="shared" si="2"/>
        <v>9699.6597940614956</v>
      </c>
      <c r="G19" s="5">
        <f t="shared" si="3"/>
        <v>28584.13743124171</v>
      </c>
      <c r="H19" s="22">
        <f t="shared" si="10"/>
        <v>17545.101594267668</v>
      </c>
      <c r="I19" s="5">
        <f t="shared" si="4"/>
        <v>45269.529047390257</v>
      </c>
      <c r="J19" s="26">
        <f t="shared" si="5"/>
        <v>0.16484262710066089</v>
      </c>
      <c r="L19" s="22">
        <f t="shared" si="11"/>
        <v>104513.18613644577</v>
      </c>
      <c r="M19" s="5">
        <f>scrimecost*Meta!O16</f>
        <v>2347.0749999999998</v>
      </c>
      <c r="N19" s="5">
        <f>L19-Grade10!L19</f>
        <v>3457.424099878277</v>
      </c>
      <c r="O19" s="5">
        <f>Grade10!M19-M19</f>
        <v>115.77500000000009</v>
      </c>
      <c r="P19" s="22">
        <f t="shared" si="12"/>
        <v>428.08010704905803</v>
      </c>
      <c r="Q19" s="22"/>
      <c r="R19" s="22"/>
      <c r="S19" s="22">
        <f t="shared" si="6"/>
        <v>3018.0078138357976</v>
      </c>
      <c r="T19" s="22">
        <f t="shared" si="7"/>
        <v>1903.512609966049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40438.887650826269</v>
      </c>
      <c r="D20" s="5">
        <f t="shared" si="0"/>
        <v>39221.782155935784</v>
      </c>
      <c r="E20" s="5">
        <f t="shared" si="1"/>
        <v>29721.782155935784</v>
      </c>
      <c r="F20" s="5">
        <f t="shared" si="2"/>
        <v>10005.911873913034</v>
      </c>
      <c r="G20" s="5">
        <f t="shared" si="3"/>
        <v>29215.870282022748</v>
      </c>
      <c r="H20" s="22">
        <f t="shared" si="10"/>
        <v>17983.729134124358</v>
      </c>
      <c r="I20" s="5">
        <f t="shared" si="4"/>
        <v>46318.396688575012</v>
      </c>
      <c r="J20" s="26">
        <f t="shared" si="5"/>
        <v>0.16633418076127926</v>
      </c>
      <c r="L20" s="22">
        <f t="shared" si="11"/>
        <v>107126.01578985692</v>
      </c>
      <c r="M20" s="5">
        <f>scrimecost*Meta!O17</f>
        <v>2347.0749999999998</v>
      </c>
      <c r="N20" s="5">
        <f>L20-Grade10!L20</f>
        <v>3543.8597023752518</v>
      </c>
      <c r="O20" s="5">
        <f>Grade10!M20-M20</f>
        <v>115.77500000000009</v>
      </c>
      <c r="P20" s="22">
        <f t="shared" si="12"/>
        <v>438.70892534326333</v>
      </c>
      <c r="Q20" s="22"/>
      <c r="R20" s="22"/>
      <c r="S20" s="22">
        <f t="shared" si="6"/>
        <v>3090.5319956310323</v>
      </c>
      <c r="T20" s="22">
        <f t="shared" si="7"/>
        <v>1875.8074611159134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41449.859842096928</v>
      </c>
      <c r="D21" s="5">
        <f t="shared" si="0"/>
        <v>40183.216709834182</v>
      </c>
      <c r="E21" s="5">
        <f t="shared" si="1"/>
        <v>30683.216709834182</v>
      </c>
      <c r="F21" s="5">
        <f t="shared" si="2"/>
        <v>10319.82025576086</v>
      </c>
      <c r="G21" s="5">
        <f t="shared" si="3"/>
        <v>29863.396454073321</v>
      </c>
      <c r="H21" s="22">
        <f t="shared" si="10"/>
        <v>18433.322362477466</v>
      </c>
      <c r="I21" s="5">
        <f t="shared" si="4"/>
        <v>47393.486020789394</v>
      </c>
      <c r="J21" s="26">
        <f t="shared" si="5"/>
        <v>0.16778935506432158</v>
      </c>
      <c r="L21" s="22">
        <f t="shared" si="11"/>
        <v>109804.16618460334</v>
      </c>
      <c r="M21" s="5">
        <f>scrimecost*Meta!O18</f>
        <v>1892.155</v>
      </c>
      <c r="N21" s="5">
        <f>L21-Grade10!L21</f>
        <v>3632.4561949346389</v>
      </c>
      <c r="O21" s="5">
        <f>Grade10!M21-M21</f>
        <v>93.335000000000036</v>
      </c>
      <c r="P21" s="22">
        <f t="shared" si="12"/>
        <v>449.60346409482366</v>
      </c>
      <c r="Q21" s="22"/>
      <c r="R21" s="22"/>
      <c r="S21" s="22">
        <f t="shared" si="6"/>
        <v>3142.7434419711394</v>
      </c>
      <c r="T21" s="22">
        <f t="shared" si="7"/>
        <v>1835.6232937497152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42486.106338149344</v>
      </c>
      <c r="D22" s="5">
        <f t="shared" si="0"/>
        <v>41168.687127580022</v>
      </c>
      <c r="E22" s="5">
        <f t="shared" si="1"/>
        <v>31668.687127580022</v>
      </c>
      <c r="F22" s="5">
        <f t="shared" si="2"/>
        <v>10641.576347154878</v>
      </c>
      <c r="G22" s="5">
        <f t="shared" si="3"/>
        <v>30527.110780425144</v>
      </c>
      <c r="H22" s="22">
        <f t="shared" si="10"/>
        <v>18894.155421539403</v>
      </c>
      <c r="I22" s="5">
        <f t="shared" si="4"/>
        <v>48495.452586309111</v>
      </c>
      <c r="J22" s="26">
        <f t="shared" si="5"/>
        <v>0.16920903731119205</v>
      </c>
      <c r="L22" s="22">
        <f t="shared" si="11"/>
        <v>112549.2703392184</v>
      </c>
      <c r="M22" s="5">
        <f>scrimecost*Meta!O19</f>
        <v>1892.155</v>
      </c>
      <c r="N22" s="5">
        <f>L22-Grade10!L22</f>
        <v>3723.2675998079649</v>
      </c>
      <c r="O22" s="5">
        <f>Grade10!M22-M22</f>
        <v>93.335000000000036</v>
      </c>
      <c r="P22" s="22">
        <f t="shared" si="12"/>
        <v>460.77036631517285</v>
      </c>
      <c r="Q22" s="22"/>
      <c r="R22" s="22"/>
      <c r="S22" s="22">
        <f t="shared" si="6"/>
        <v>3218.9391604697162</v>
      </c>
      <c r="T22" s="22">
        <f t="shared" si="7"/>
        <v>1809.2851400740171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43548.258996603086</v>
      </c>
      <c r="D23" s="5">
        <f t="shared" si="0"/>
        <v>42178.794305769537</v>
      </c>
      <c r="E23" s="5">
        <f t="shared" si="1"/>
        <v>32678.794305769537</v>
      </c>
      <c r="F23" s="5">
        <f t="shared" si="2"/>
        <v>10971.376340833755</v>
      </c>
      <c r="G23" s="5">
        <f t="shared" si="3"/>
        <v>31207.417964935783</v>
      </c>
      <c r="H23" s="22">
        <f t="shared" si="10"/>
        <v>19366.509307077889</v>
      </c>
      <c r="I23" s="5">
        <f t="shared" si="4"/>
        <v>49624.968315966857</v>
      </c>
      <c r="J23" s="26">
        <f t="shared" si="5"/>
        <v>0.17059409316179752</v>
      </c>
      <c r="L23" s="22">
        <f t="shared" si="11"/>
        <v>115363.00209769889</v>
      </c>
      <c r="M23" s="5">
        <f>scrimecost*Meta!O20</f>
        <v>1892.155</v>
      </c>
      <c r="N23" s="5">
        <f>L23-Grade10!L23</f>
        <v>3816.3492898031982</v>
      </c>
      <c r="O23" s="5">
        <f>Grade10!M23-M23</f>
        <v>93.335000000000036</v>
      </c>
      <c r="P23" s="22">
        <f t="shared" si="12"/>
        <v>472.21644109103119</v>
      </c>
      <c r="Q23" s="22"/>
      <c r="R23" s="22"/>
      <c r="S23" s="22">
        <f t="shared" si="6"/>
        <v>3297.0397719308112</v>
      </c>
      <c r="T23" s="22">
        <f t="shared" si="7"/>
        <v>1783.3560130845121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44636.96547151816</v>
      </c>
      <c r="D24" s="5">
        <f t="shared" si="0"/>
        <v>43214.154163413768</v>
      </c>
      <c r="E24" s="5">
        <f t="shared" si="1"/>
        <v>33714.154163413768</v>
      </c>
      <c r="F24" s="5">
        <f t="shared" si="2"/>
        <v>11309.421334354596</v>
      </c>
      <c r="G24" s="5">
        <f t="shared" si="3"/>
        <v>31904.732829059172</v>
      </c>
      <c r="H24" s="22">
        <f t="shared" si="10"/>
        <v>19850.672039754838</v>
      </c>
      <c r="I24" s="5">
        <f t="shared" si="4"/>
        <v>50782.721938866023</v>
      </c>
      <c r="J24" s="26">
        <f t="shared" si="5"/>
        <v>0.17194536716238809</v>
      </c>
      <c r="L24" s="22">
        <f t="shared" si="11"/>
        <v>118247.07715014135</v>
      </c>
      <c r="M24" s="5">
        <f>scrimecost*Meta!O21</f>
        <v>1892.155</v>
      </c>
      <c r="N24" s="5">
        <f>L24-Grade10!L24</f>
        <v>3911.7580220483069</v>
      </c>
      <c r="O24" s="5">
        <f>Grade10!M24-M24</f>
        <v>93.335000000000036</v>
      </c>
      <c r="P24" s="22">
        <f t="shared" si="12"/>
        <v>483.94866773628559</v>
      </c>
      <c r="Q24" s="22"/>
      <c r="R24" s="22"/>
      <c r="S24" s="22">
        <f t="shared" si="6"/>
        <v>3377.0928986784288</v>
      </c>
      <c r="T24" s="22">
        <f t="shared" si="7"/>
        <v>1757.8284475345545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45752.889608306112</v>
      </c>
      <c r="D25" s="5">
        <f t="shared" si="0"/>
        <v>44275.398017499108</v>
      </c>
      <c r="E25" s="5">
        <f t="shared" si="1"/>
        <v>34775.398017499108</v>
      </c>
      <c r="F25" s="5">
        <f t="shared" si="2"/>
        <v>11683.45725446337</v>
      </c>
      <c r="G25" s="5">
        <f t="shared" si="3"/>
        <v>32591.940763035738</v>
      </c>
      <c r="H25" s="22">
        <f t="shared" si="10"/>
        <v>20346.938840748702</v>
      </c>
      <c r="I25" s="5">
        <f t="shared" si="4"/>
        <v>51941.879600587752</v>
      </c>
      <c r="J25" s="26">
        <f t="shared" si="5"/>
        <v>0.17370179002647146</v>
      </c>
      <c r="L25" s="22">
        <f t="shared" si="11"/>
        <v>121203.25407889485</v>
      </c>
      <c r="M25" s="5">
        <f>scrimecost*Meta!O22</f>
        <v>1892.155</v>
      </c>
      <c r="N25" s="5">
        <f>L25-Grade10!L25</f>
        <v>4009.5519725994673</v>
      </c>
      <c r="O25" s="5">
        <f>Grade10!M25-M25</f>
        <v>93.335000000000036</v>
      </c>
      <c r="P25" s="22">
        <f t="shared" si="12"/>
        <v>496.92999942967123</v>
      </c>
      <c r="Q25" s="22"/>
      <c r="R25" s="22"/>
      <c r="S25" s="22">
        <f t="shared" si="6"/>
        <v>3460.0897717853341</v>
      </c>
      <c r="T25" s="22">
        <f t="shared" si="7"/>
        <v>1733.1672107341783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46896.711848513762</v>
      </c>
      <c r="D26" s="5">
        <f t="shared" si="0"/>
        <v>45363.172967936589</v>
      </c>
      <c r="E26" s="5">
        <f t="shared" si="1"/>
        <v>35863.172967936589</v>
      </c>
      <c r="F26" s="5">
        <f t="shared" si="2"/>
        <v>12147.393270824956</v>
      </c>
      <c r="G26" s="5">
        <f t="shared" si="3"/>
        <v>33215.779697111633</v>
      </c>
      <c r="H26" s="22">
        <f t="shared" si="10"/>
        <v>20855.612311767421</v>
      </c>
      <c r="I26" s="5">
        <f t="shared" si="4"/>
        <v>53049.467005602448</v>
      </c>
      <c r="J26" s="26">
        <f t="shared" si="5"/>
        <v>0.17666550713708226</v>
      </c>
      <c r="L26" s="22">
        <f t="shared" si="11"/>
        <v>124233.33543086723</v>
      </c>
      <c r="M26" s="5">
        <f>scrimecost*Meta!O23</f>
        <v>1468.4549999999999</v>
      </c>
      <c r="N26" s="5">
        <f>L26-Grade10!L26</f>
        <v>4109.7907719144569</v>
      </c>
      <c r="O26" s="5">
        <f>Grade10!M26-M26</f>
        <v>72.434999999999945</v>
      </c>
      <c r="P26" s="22">
        <f t="shared" si="12"/>
        <v>513.03141373005781</v>
      </c>
      <c r="Q26" s="22"/>
      <c r="R26" s="22"/>
      <c r="S26" s="22">
        <f t="shared" si="6"/>
        <v>3527.3105783442093</v>
      </c>
      <c r="T26" s="22">
        <f t="shared" si="7"/>
        <v>1700.2642164811227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48069.129644726614</v>
      </c>
      <c r="D27" s="5">
        <f t="shared" si="0"/>
        <v>46478.142292135009</v>
      </c>
      <c r="E27" s="5">
        <f t="shared" si="1"/>
        <v>36978.142292135009</v>
      </c>
      <c r="F27" s="5">
        <f t="shared" si="2"/>
        <v>12622.927687595582</v>
      </c>
      <c r="G27" s="5">
        <f t="shared" si="3"/>
        <v>33855.214604539426</v>
      </c>
      <c r="H27" s="22">
        <f t="shared" si="10"/>
        <v>21377.002619561608</v>
      </c>
      <c r="I27" s="5">
        <f t="shared" si="4"/>
        <v>54184.744095742513</v>
      </c>
      <c r="J27" s="26">
        <f t="shared" si="5"/>
        <v>0.17955693846450746</v>
      </c>
      <c r="L27" s="22">
        <f t="shared" si="11"/>
        <v>127339.16881663891</v>
      </c>
      <c r="M27" s="5">
        <f>scrimecost*Meta!O24</f>
        <v>1468.4549999999999</v>
      </c>
      <c r="N27" s="5">
        <f>L27-Grade10!L27</f>
        <v>4212.5355412123317</v>
      </c>
      <c r="O27" s="5">
        <f>Grade10!M27-M27</f>
        <v>72.434999999999945</v>
      </c>
      <c r="P27" s="22">
        <f t="shared" si="12"/>
        <v>529.53536338795413</v>
      </c>
      <c r="Q27" s="22"/>
      <c r="R27" s="22"/>
      <c r="S27" s="22">
        <f t="shared" si="6"/>
        <v>3617.3344900670636</v>
      </c>
      <c r="T27" s="22">
        <f t="shared" si="7"/>
        <v>1677.9576666494274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49270.857885844765</v>
      </c>
      <c r="D28" s="5">
        <f t="shared" si="0"/>
        <v>47620.985849438373</v>
      </c>
      <c r="E28" s="5">
        <f t="shared" si="1"/>
        <v>38120.985849438373</v>
      </c>
      <c r="F28" s="5">
        <f t="shared" si="2"/>
        <v>13110.350464785468</v>
      </c>
      <c r="G28" s="5">
        <f t="shared" si="3"/>
        <v>34510.635384652909</v>
      </c>
      <c r="H28" s="22">
        <f t="shared" si="10"/>
        <v>21911.427685050643</v>
      </c>
      <c r="I28" s="5">
        <f t="shared" si="4"/>
        <v>55348.403113136068</v>
      </c>
      <c r="J28" s="26">
        <f t="shared" si="5"/>
        <v>0.18237784707662963</v>
      </c>
      <c r="L28" s="22">
        <f t="shared" si="11"/>
        <v>130522.64803705488</v>
      </c>
      <c r="M28" s="5">
        <f>scrimecost*Meta!O25</f>
        <v>1468.4549999999999</v>
      </c>
      <c r="N28" s="5">
        <f>L28-Grade10!L28</f>
        <v>4317.8489297426568</v>
      </c>
      <c r="O28" s="5">
        <f>Grade10!M28-M28</f>
        <v>72.434999999999945</v>
      </c>
      <c r="P28" s="22">
        <f t="shared" si="12"/>
        <v>546.45191178729795</v>
      </c>
      <c r="Q28" s="22"/>
      <c r="R28" s="22"/>
      <c r="S28" s="22">
        <f t="shared" si="6"/>
        <v>3709.6089995829925</v>
      </c>
      <c r="T28" s="22">
        <f t="shared" si="7"/>
        <v>1655.9227911124756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50502.629332990873</v>
      </c>
      <c r="D29" s="5">
        <f t="shared" si="0"/>
        <v>48792.400495674323</v>
      </c>
      <c r="E29" s="5">
        <f t="shared" si="1"/>
        <v>39292.400495674323</v>
      </c>
      <c r="F29" s="5">
        <f t="shared" si="2"/>
        <v>13609.958811405098</v>
      </c>
      <c r="G29" s="5">
        <f t="shared" si="3"/>
        <v>35182.441684269223</v>
      </c>
      <c r="H29" s="22">
        <f t="shared" si="10"/>
        <v>22459.213377176908</v>
      </c>
      <c r="I29" s="5">
        <f t="shared" si="4"/>
        <v>56541.153605964457</v>
      </c>
      <c r="J29" s="26">
        <f t="shared" si="5"/>
        <v>0.18512995303967553</v>
      </c>
      <c r="L29" s="22">
        <f t="shared" si="11"/>
        <v>133785.71423798124</v>
      </c>
      <c r="M29" s="5">
        <f>scrimecost*Meta!O26</f>
        <v>1468.4549999999999</v>
      </c>
      <c r="N29" s="5">
        <f>L29-Grade10!L29</f>
        <v>4425.7951529862039</v>
      </c>
      <c r="O29" s="5">
        <f>Grade10!M29-M29</f>
        <v>72.434999999999945</v>
      </c>
      <c r="P29" s="22">
        <f t="shared" si="12"/>
        <v>563.79137389662503</v>
      </c>
      <c r="Q29" s="22"/>
      <c r="R29" s="22"/>
      <c r="S29" s="22">
        <f t="shared" si="6"/>
        <v>3804.190371836793</v>
      </c>
      <c r="T29" s="22">
        <f t="shared" si="7"/>
        <v>1634.1571017310077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51765.195066315653</v>
      </c>
      <c r="D30" s="5">
        <f t="shared" si="0"/>
        <v>49993.100508066185</v>
      </c>
      <c r="E30" s="5">
        <f t="shared" si="1"/>
        <v>40493.100508066185</v>
      </c>
      <c r="F30" s="5">
        <f t="shared" si="2"/>
        <v>14122.057366690227</v>
      </c>
      <c r="G30" s="5">
        <f t="shared" si="3"/>
        <v>35871.043141375958</v>
      </c>
      <c r="H30" s="22">
        <f t="shared" si="10"/>
        <v>23020.693711606331</v>
      </c>
      <c r="I30" s="5">
        <f t="shared" si="4"/>
        <v>57763.72286111358</v>
      </c>
      <c r="J30" s="26">
        <f t="shared" si="5"/>
        <v>0.18781493446703748</v>
      </c>
      <c r="L30" s="22">
        <f t="shared" si="11"/>
        <v>137130.35709393074</v>
      </c>
      <c r="M30" s="5">
        <f>scrimecost*Meta!O27</f>
        <v>1468.4549999999999</v>
      </c>
      <c r="N30" s="5">
        <f>L30-Grade10!L30</f>
        <v>4536.4400318108383</v>
      </c>
      <c r="O30" s="5">
        <f>Grade10!M30-M30</f>
        <v>72.434999999999945</v>
      </c>
      <c r="P30" s="22">
        <f t="shared" si="12"/>
        <v>581.56432255868538</v>
      </c>
      <c r="Q30" s="22"/>
      <c r="R30" s="22"/>
      <c r="S30" s="22">
        <f t="shared" si="6"/>
        <v>3901.136278396938</v>
      </c>
      <c r="T30" s="22">
        <f t="shared" si="7"/>
        <v>1612.6580985702733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53059.324942973544</v>
      </c>
      <c r="D31" s="5">
        <f t="shared" si="0"/>
        <v>51223.818020767838</v>
      </c>
      <c r="E31" s="5">
        <f t="shared" si="1"/>
        <v>41723.818020767838</v>
      </c>
      <c r="F31" s="5">
        <f t="shared" si="2"/>
        <v>14646.958385857482</v>
      </c>
      <c r="G31" s="5">
        <f t="shared" si="3"/>
        <v>36576.859634910354</v>
      </c>
      <c r="H31" s="22">
        <f t="shared" si="10"/>
        <v>23596.211054396488</v>
      </c>
      <c r="I31" s="5">
        <f t="shared" si="4"/>
        <v>59016.856347641413</v>
      </c>
      <c r="J31" s="26">
        <f t="shared" si="5"/>
        <v>0.19043442854251255</v>
      </c>
      <c r="L31" s="22">
        <f t="shared" si="11"/>
        <v>140558.61602127901</v>
      </c>
      <c r="M31" s="5">
        <f>scrimecost*Meta!O28</f>
        <v>1284.4799999999998</v>
      </c>
      <c r="N31" s="5">
        <f>L31-Grade10!L31</f>
        <v>4649.8510326061223</v>
      </c>
      <c r="O31" s="5">
        <f>Grade10!M31-M31</f>
        <v>63.360000000000127</v>
      </c>
      <c r="P31" s="22">
        <f t="shared" si="12"/>
        <v>599.78159493729743</v>
      </c>
      <c r="Q31" s="22"/>
      <c r="R31" s="22"/>
      <c r="S31" s="22">
        <f t="shared" si="6"/>
        <v>3991.5578826211108</v>
      </c>
      <c r="T31" s="22">
        <f t="shared" si="7"/>
        <v>1587.8637279493721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54385.808066547877</v>
      </c>
      <c r="D32" s="5">
        <f t="shared" si="0"/>
        <v>52485.303471287029</v>
      </c>
      <c r="E32" s="5">
        <f t="shared" si="1"/>
        <v>42985.303471287029</v>
      </c>
      <c r="F32" s="5">
        <f t="shared" si="2"/>
        <v>15184.98193050392</v>
      </c>
      <c r="G32" s="5">
        <f t="shared" si="3"/>
        <v>37300.321540783109</v>
      </c>
      <c r="H32" s="22">
        <f t="shared" si="10"/>
        <v>24186.116330756398</v>
      </c>
      <c r="I32" s="5">
        <f t="shared" si="4"/>
        <v>60301.318171332445</v>
      </c>
      <c r="J32" s="26">
        <f t="shared" si="5"/>
        <v>0.19299003251858582</v>
      </c>
      <c r="L32" s="22">
        <f t="shared" si="11"/>
        <v>144072.58142181099</v>
      </c>
      <c r="M32" s="5">
        <f>scrimecost*Meta!O29</f>
        <v>1284.4799999999998</v>
      </c>
      <c r="N32" s="5">
        <f>L32-Grade10!L32</f>
        <v>4766.0973084213038</v>
      </c>
      <c r="O32" s="5">
        <f>Grade10!M32-M32</f>
        <v>63.360000000000127</v>
      </c>
      <c r="P32" s="22">
        <f t="shared" si="12"/>
        <v>618.45429912537497</v>
      </c>
      <c r="Q32" s="22"/>
      <c r="R32" s="22"/>
      <c r="S32" s="22">
        <f t="shared" si="6"/>
        <v>4093.4116757008987</v>
      </c>
      <c r="T32" s="22">
        <f t="shared" si="7"/>
        <v>1567.0246823505045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55745.453268211568</v>
      </c>
      <c r="D33" s="5">
        <f t="shared" si="0"/>
        <v>53778.3260580692</v>
      </c>
      <c r="E33" s="5">
        <f t="shared" si="1"/>
        <v>44278.3260580692</v>
      </c>
      <c r="F33" s="5">
        <f t="shared" si="2"/>
        <v>15736.456063766516</v>
      </c>
      <c r="G33" s="5">
        <f t="shared" si="3"/>
        <v>38041.869994302688</v>
      </c>
      <c r="H33" s="22">
        <f t="shared" si="10"/>
        <v>24790.769239025307</v>
      </c>
      <c r="I33" s="5">
        <f t="shared" si="4"/>
        <v>61617.891540615754</v>
      </c>
      <c r="J33" s="26">
        <f t="shared" si="5"/>
        <v>0.19548330469036457</v>
      </c>
      <c r="L33" s="22">
        <f t="shared" si="11"/>
        <v>147674.39595735623</v>
      </c>
      <c r="M33" s="5">
        <f>scrimecost*Meta!O30</f>
        <v>1284.4799999999998</v>
      </c>
      <c r="N33" s="5">
        <f>L33-Grade10!L33</f>
        <v>4885.2497411318182</v>
      </c>
      <c r="O33" s="5">
        <f>Grade10!M33-M33</f>
        <v>63.360000000000127</v>
      </c>
      <c r="P33" s="22">
        <f t="shared" si="12"/>
        <v>637.59382091815394</v>
      </c>
      <c r="Q33" s="22"/>
      <c r="R33" s="22"/>
      <c r="S33" s="22">
        <f t="shared" si="6"/>
        <v>4197.8118136076473</v>
      </c>
      <c r="T33" s="22">
        <f t="shared" si="7"/>
        <v>1546.4397170526813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57139.08959991685</v>
      </c>
      <c r="D34" s="5">
        <f t="shared" si="0"/>
        <v>55103.674209520927</v>
      </c>
      <c r="E34" s="5">
        <f t="shared" si="1"/>
        <v>45603.674209520927</v>
      </c>
      <c r="F34" s="5">
        <f t="shared" si="2"/>
        <v>16301.717050360676</v>
      </c>
      <c r="G34" s="5">
        <f t="shared" si="3"/>
        <v>38801.957159160251</v>
      </c>
      <c r="H34" s="22">
        <f t="shared" si="10"/>
        <v>25410.538470000934</v>
      </c>
      <c r="I34" s="5">
        <f t="shared" si="4"/>
        <v>62967.379244131138</v>
      </c>
      <c r="J34" s="26">
        <f t="shared" si="5"/>
        <v>0.19791576534575844</v>
      </c>
      <c r="L34" s="22">
        <f t="shared" si="11"/>
        <v>151366.25585629017</v>
      </c>
      <c r="M34" s="5">
        <f>scrimecost*Meta!O31</f>
        <v>1284.4799999999998</v>
      </c>
      <c r="N34" s="5">
        <f>L34-Grade10!L34</f>
        <v>5007.3809846601507</v>
      </c>
      <c r="O34" s="5">
        <f>Grade10!M34-M34</f>
        <v>63.360000000000127</v>
      </c>
      <c r="P34" s="22">
        <f t="shared" si="12"/>
        <v>657.21183075575266</v>
      </c>
      <c r="Q34" s="22"/>
      <c r="R34" s="22"/>
      <c r="S34" s="22">
        <f t="shared" si="6"/>
        <v>4304.8219549621053</v>
      </c>
      <c r="T34" s="22">
        <f t="shared" si="7"/>
        <v>1526.1064932971515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58567.566839914769</v>
      </c>
      <c r="D35" s="5">
        <f t="shared" si="0"/>
        <v>56462.156064758943</v>
      </c>
      <c r="E35" s="5">
        <f t="shared" si="1"/>
        <v>46962.156064758943</v>
      </c>
      <c r="F35" s="5">
        <f t="shared" si="2"/>
        <v>16881.109561619691</v>
      </c>
      <c r="G35" s="5">
        <f t="shared" si="3"/>
        <v>39581.046503139252</v>
      </c>
      <c r="H35" s="22">
        <f t="shared" si="10"/>
        <v>26045.801931750957</v>
      </c>
      <c r="I35" s="5">
        <f t="shared" si="4"/>
        <v>64350.604140234413</v>
      </c>
      <c r="J35" s="26">
        <f t="shared" si="5"/>
        <v>0.20028889769248423</v>
      </c>
      <c r="L35" s="22">
        <f t="shared" si="11"/>
        <v>155150.4122526974</v>
      </c>
      <c r="M35" s="5">
        <f>scrimecost*Meta!O32</f>
        <v>1284.4799999999998</v>
      </c>
      <c r="N35" s="5">
        <f>L35-Grade10!L35</f>
        <v>5132.5655092766392</v>
      </c>
      <c r="O35" s="5">
        <f>Grade10!M35-M35</f>
        <v>63.360000000000127</v>
      </c>
      <c r="P35" s="22">
        <f t="shared" si="12"/>
        <v>677.32029083929126</v>
      </c>
      <c r="Q35" s="22"/>
      <c r="R35" s="22"/>
      <c r="S35" s="22">
        <f t="shared" si="6"/>
        <v>4414.5073498503862</v>
      </c>
      <c r="T35" s="22">
        <f t="shared" si="7"/>
        <v>1506.0226618965273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60031.756010912635</v>
      </c>
      <c r="D36" s="5">
        <f t="shared" si="0"/>
        <v>57854.599966377915</v>
      </c>
      <c r="E36" s="5">
        <f t="shared" si="1"/>
        <v>48354.599966377915</v>
      </c>
      <c r="F36" s="5">
        <f t="shared" si="2"/>
        <v>17474.986885660182</v>
      </c>
      <c r="G36" s="5">
        <f t="shared" si="3"/>
        <v>40379.613080717732</v>
      </c>
      <c r="H36" s="22">
        <f t="shared" si="10"/>
        <v>26696.94698004473</v>
      </c>
      <c r="I36" s="5">
        <f t="shared" si="4"/>
        <v>65768.409658740275</v>
      </c>
      <c r="J36" s="26">
        <f t="shared" si="5"/>
        <v>0.20260414876246058</v>
      </c>
      <c r="L36" s="22">
        <f t="shared" si="11"/>
        <v>159029.17255901481</v>
      </c>
      <c r="M36" s="5">
        <f>scrimecost*Meta!O33</f>
        <v>1038.0650000000001</v>
      </c>
      <c r="N36" s="5">
        <f>L36-Grade10!L36</f>
        <v>5260.8796470084926</v>
      </c>
      <c r="O36" s="5">
        <f>Grade10!M36-M36</f>
        <v>51.204999999999927</v>
      </c>
      <c r="P36" s="22">
        <f t="shared" si="12"/>
        <v>697.93146242491832</v>
      </c>
      <c r="Q36" s="22"/>
      <c r="R36" s="22"/>
      <c r="S36" s="22">
        <f t="shared" si="6"/>
        <v>4514.9500496108421</v>
      </c>
      <c r="T36" s="22">
        <f t="shared" si="7"/>
        <v>1482.2512634322011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61532.549911185459</v>
      </c>
      <c r="D37" s="5">
        <f t="shared" ref="D37:D56" si="15">IF(A37&lt;startage,1,0)*(C37*(1-initialunempprob))+IF(A37=startage,1,0)*(C37*(1-unempprob))+IF(A37&gt;startage,1,0)*(C37*(1-unempprob)+unempprob*300*52)</f>
        <v>59281.854965537372</v>
      </c>
      <c r="E37" s="5">
        <f t="shared" si="1"/>
        <v>49781.854965537372</v>
      </c>
      <c r="F37" s="5">
        <f t="shared" si="2"/>
        <v>18083.711142801687</v>
      </c>
      <c r="G37" s="5">
        <f t="shared" si="3"/>
        <v>41198.143822735685</v>
      </c>
      <c r="H37" s="22">
        <f t="shared" ref="H37:H56" si="16">benefits*B37/expnorm</f>
        <v>27364.370654545852</v>
      </c>
      <c r="I37" s="5">
        <f t="shared" ref="I37:I56" si="17">G37+IF(A37&lt;startage,1,0)*(H37*(1-initialunempprob))+IF(A37&gt;=startage,1,0)*(H37*(1-unempprob))</f>
        <v>67221.660315208792</v>
      </c>
      <c r="J37" s="26">
        <f t="shared" si="5"/>
        <v>0.20486293029414479</v>
      </c>
      <c r="L37" s="22">
        <f t="shared" ref="L37:L56" si="18">(sincome+sbenefits)*(1-sunemp)*B37/expnorm</f>
        <v>163004.90187299022</v>
      </c>
      <c r="M37" s="5">
        <f>scrimecost*Meta!O34</f>
        <v>1038.0650000000001</v>
      </c>
      <c r="N37" s="5">
        <f>L37-Grade10!L37</f>
        <v>5392.4016381837719</v>
      </c>
      <c r="O37" s="5">
        <f>Grade10!M37-M37</f>
        <v>51.204999999999927</v>
      </c>
      <c r="P37" s="22">
        <f t="shared" si="12"/>
        <v>719.05791330018621</v>
      </c>
      <c r="Q37" s="22"/>
      <c r="R37" s="22"/>
      <c r="S37" s="22">
        <f t="shared" si="6"/>
        <v>4630.1882676154009</v>
      </c>
      <c r="T37" s="22">
        <f t="shared" si="7"/>
        <v>1462.807390931953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63070.863658965085</v>
      </c>
      <c r="D38" s="5">
        <f t="shared" si="15"/>
        <v>60744.791339675794</v>
      </c>
      <c r="E38" s="5">
        <f t="shared" si="1"/>
        <v>51244.791339675794</v>
      </c>
      <c r="F38" s="5">
        <f t="shared" si="2"/>
        <v>18707.653506371727</v>
      </c>
      <c r="G38" s="5">
        <f t="shared" si="3"/>
        <v>42037.137833304063</v>
      </c>
      <c r="H38" s="22">
        <f t="shared" si="16"/>
        <v>28048.479920909489</v>
      </c>
      <c r="I38" s="5">
        <f t="shared" si="17"/>
        <v>68711.242238088991</v>
      </c>
      <c r="J38" s="26">
        <f t="shared" si="5"/>
        <v>0.20706661959334899</v>
      </c>
      <c r="L38" s="22">
        <f t="shared" si="18"/>
        <v>167080.02441981493</v>
      </c>
      <c r="M38" s="5">
        <f>scrimecost*Meta!O35</f>
        <v>1038.0650000000001</v>
      </c>
      <c r="N38" s="5">
        <f>L38-Grade10!L38</f>
        <v>5527.2116791382723</v>
      </c>
      <c r="O38" s="5">
        <f>Grade10!M38-M38</f>
        <v>51.204999999999927</v>
      </c>
      <c r="P38" s="22">
        <f t="shared" si="12"/>
        <v>740.71252544733557</v>
      </c>
      <c r="Q38" s="22"/>
      <c r="R38" s="22"/>
      <c r="S38" s="22">
        <f t="shared" si="6"/>
        <v>4748.3074410699573</v>
      </c>
      <c r="T38" s="22">
        <f t="shared" si="7"/>
        <v>1443.6002313828262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64647.635250439227</v>
      </c>
      <c r="D39" s="5">
        <f t="shared" si="15"/>
        <v>62244.301123167701</v>
      </c>
      <c r="E39" s="5">
        <f t="shared" si="1"/>
        <v>52744.301123167701</v>
      </c>
      <c r="F39" s="5">
        <f t="shared" si="2"/>
        <v>19347.194429031024</v>
      </c>
      <c r="G39" s="5">
        <f t="shared" si="3"/>
        <v>42897.106694136673</v>
      </c>
      <c r="H39" s="22">
        <f t="shared" si="16"/>
        <v>28749.69191893224</v>
      </c>
      <c r="I39" s="5">
        <f t="shared" si="17"/>
        <v>70238.063709041235</v>
      </c>
      <c r="J39" s="26">
        <f t="shared" ref="J39:J56" si="19">(F39-(IF(A39&gt;startage,1,0)*(unempprob*300*52)))/(IF(A39&lt;startage,1,0)*((C39+H39)*(1-initialunempprob))+IF(A39&gt;=startage,1,0)*((C39+H39)*(1-unempprob)))</f>
        <v>0.20921656037306033</v>
      </c>
      <c r="L39" s="22">
        <f t="shared" si="18"/>
        <v>171257.02503031035</v>
      </c>
      <c r="M39" s="5">
        <f>scrimecost*Meta!O36</f>
        <v>1038.0650000000001</v>
      </c>
      <c r="N39" s="5">
        <f>L39-Grade10!L39</f>
        <v>5665.3919711168273</v>
      </c>
      <c r="O39" s="5">
        <f>Grade10!M39-M39</f>
        <v>51.204999999999927</v>
      </c>
      <c r="P39" s="22">
        <f t="shared" si="12"/>
        <v>762.90850289816399</v>
      </c>
      <c r="Q39" s="22"/>
      <c r="R39" s="22"/>
      <c r="S39" s="22">
        <f t="shared" ref="S39:S69" si="20">IF(A39&lt;startage,1,0)*(N39-Q39-R39)+IF(A39&gt;=startage,1,0)*completionprob*(N39*spart+O39+P39)</f>
        <v>4869.3795938610183</v>
      </c>
      <c r="T39" s="22">
        <f t="shared" ref="T39:T69" si="21">S39/sreturn^(A39-startage+1)</f>
        <v>1424.6276209044463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66263.826131700189</v>
      </c>
      <c r="D40" s="5">
        <f t="shared" si="15"/>
        <v>63781.298651246878</v>
      </c>
      <c r="E40" s="5">
        <f t="shared" si="1"/>
        <v>54281.298651246878</v>
      </c>
      <c r="F40" s="5">
        <f t="shared" si="2"/>
        <v>20002.723874756794</v>
      </c>
      <c r="G40" s="5">
        <f t="shared" si="3"/>
        <v>43778.574776490088</v>
      </c>
      <c r="H40" s="22">
        <f t="shared" si="16"/>
        <v>29468.434216905538</v>
      </c>
      <c r="I40" s="5">
        <f t="shared" si="17"/>
        <v>71803.055716767252</v>
      </c>
      <c r="J40" s="26">
        <f t="shared" si="19"/>
        <v>0.21131406357277877</v>
      </c>
      <c r="L40" s="22">
        <f t="shared" si="18"/>
        <v>175538.45065606805</v>
      </c>
      <c r="M40" s="5">
        <f>scrimecost*Meta!O37</f>
        <v>1038.0650000000001</v>
      </c>
      <c r="N40" s="5">
        <f>L40-Grade10!L40</f>
        <v>5807.0267703947029</v>
      </c>
      <c r="O40" s="5">
        <f>Grade10!M40-M40</f>
        <v>51.204999999999927</v>
      </c>
      <c r="P40" s="22">
        <f t="shared" ref="P40:P56" si="22">(spart-initialspart)*(L40*J40+nptrans)</f>
        <v>785.6593797852629</v>
      </c>
      <c r="Q40" s="22"/>
      <c r="R40" s="22"/>
      <c r="S40" s="22">
        <f t="shared" si="20"/>
        <v>4993.4785504717502</v>
      </c>
      <c r="T40" s="22">
        <f t="shared" si="21"/>
        <v>1405.8873851302283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67920.421784992694</v>
      </c>
      <c r="D41" s="5">
        <f t="shared" si="15"/>
        <v>65356.721117528054</v>
      </c>
      <c r="E41" s="5">
        <f t="shared" si="1"/>
        <v>55856.721117528054</v>
      </c>
      <c r="F41" s="5">
        <f t="shared" si="2"/>
        <v>20674.641556625716</v>
      </c>
      <c r="G41" s="5">
        <f t="shared" si="3"/>
        <v>44682.079560902333</v>
      </c>
      <c r="H41" s="22">
        <f t="shared" si="16"/>
        <v>30205.145072328174</v>
      </c>
      <c r="I41" s="5">
        <f t="shared" si="17"/>
        <v>73407.172524686423</v>
      </c>
      <c r="J41" s="26">
        <f t="shared" si="19"/>
        <v>0.21336040815786991</v>
      </c>
      <c r="L41" s="22">
        <f t="shared" si="18"/>
        <v>179926.91192246976</v>
      </c>
      <c r="M41" s="5">
        <f>scrimecost*Meta!O38</f>
        <v>693.53</v>
      </c>
      <c r="N41" s="5">
        <f>L41-Grade10!L41</f>
        <v>5952.2024396545603</v>
      </c>
      <c r="O41" s="5">
        <f>Grade10!M41-M41</f>
        <v>34.210000000000036</v>
      </c>
      <c r="P41" s="22">
        <f t="shared" si="22"/>
        <v>808.97902859453939</v>
      </c>
      <c r="Q41" s="22"/>
      <c r="R41" s="22"/>
      <c r="S41" s="22">
        <f t="shared" si="20"/>
        <v>5103.9229109977759</v>
      </c>
      <c r="T41" s="22">
        <f t="shared" si="21"/>
        <v>1382.8372447550523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69618.432329617513</v>
      </c>
      <c r="D42" s="5">
        <f t="shared" si="15"/>
        <v>66971.529145466251</v>
      </c>
      <c r="E42" s="5">
        <f t="shared" si="1"/>
        <v>57471.529145466251</v>
      </c>
      <c r="F42" s="5">
        <f t="shared" si="2"/>
        <v>21363.357180541359</v>
      </c>
      <c r="G42" s="5">
        <f t="shared" si="3"/>
        <v>45608.171964924892</v>
      </c>
      <c r="H42" s="22">
        <f t="shared" si="16"/>
        <v>30960.273699136374</v>
      </c>
      <c r="I42" s="5">
        <f t="shared" si="17"/>
        <v>75051.392252803576</v>
      </c>
      <c r="J42" s="26">
        <f t="shared" si="19"/>
        <v>0.21535684189942222</v>
      </c>
      <c r="L42" s="22">
        <f t="shared" si="18"/>
        <v>184425.08472053148</v>
      </c>
      <c r="M42" s="5">
        <f>scrimecost*Meta!O39</f>
        <v>693.53</v>
      </c>
      <c r="N42" s="5">
        <f>L42-Grade10!L42</f>
        <v>6101.0075006459374</v>
      </c>
      <c r="O42" s="5">
        <f>Grade10!M42-M42</f>
        <v>34.210000000000036</v>
      </c>
      <c r="P42" s="22">
        <f t="shared" si="22"/>
        <v>832.88166862404762</v>
      </c>
      <c r="Q42" s="22"/>
      <c r="R42" s="22"/>
      <c r="S42" s="22">
        <f t="shared" si="20"/>
        <v>5234.3043772869696</v>
      </c>
      <c r="T42" s="22">
        <f t="shared" si="21"/>
        <v>1364.7262712775607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71358.893137857929</v>
      </c>
      <c r="D43" s="5">
        <f t="shared" si="15"/>
        <v>68626.707374102887</v>
      </c>
      <c r="E43" s="5">
        <f t="shared" si="1"/>
        <v>59126.707374102887</v>
      </c>
      <c r="F43" s="5">
        <f t="shared" si="2"/>
        <v>22069.290695054879</v>
      </c>
      <c r="G43" s="5">
        <f t="shared" si="3"/>
        <v>46557.416679048009</v>
      </c>
      <c r="H43" s="22">
        <f t="shared" si="16"/>
        <v>31734.280541614782</v>
      </c>
      <c r="I43" s="5">
        <f t="shared" si="17"/>
        <v>76736.717474123667</v>
      </c>
      <c r="J43" s="26">
        <f t="shared" si="19"/>
        <v>0.21730458213508294</v>
      </c>
      <c r="L43" s="22">
        <f t="shared" si="18"/>
        <v>189035.71183854475</v>
      </c>
      <c r="M43" s="5">
        <f>scrimecost*Meta!O40</f>
        <v>693.53</v>
      </c>
      <c r="N43" s="5">
        <f>L43-Grade10!L43</f>
        <v>6253.5326881620567</v>
      </c>
      <c r="O43" s="5">
        <f>Grade10!M43-M43</f>
        <v>34.210000000000036</v>
      </c>
      <c r="P43" s="22">
        <f t="shared" si="22"/>
        <v>857.38187465429326</v>
      </c>
      <c r="Q43" s="22"/>
      <c r="R43" s="22"/>
      <c r="S43" s="22">
        <f t="shared" si="20"/>
        <v>5367.9453802333619</v>
      </c>
      <c r="T43" s="22">
        <f t="shared" si="21"/>
        <v>1346.8346567123713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73142.8654663044</v>
      </c>
      <c r="D44" s="5">
        <f t="shared" si="15"/>
        <v>70323.265058455479</v>
      </c>
      <c r="E44" s="5">
        <f t="shared" si="1"/>
        <v>60823.265058455479</v>
      </c>
      <c r="F44" s="5">
        <f t="shared" si="2"/>
        <v>22792.87254743126</v>
      </c>
      <c r="G44" s="5">
        <f t="shared" si="3"/>
        <v>47530.39251102422</v>
      </c>
      <c r="H44" s="22">
        <f t="shared" si="16"/>
        <v>32527.637555155157</v>
      </c>
      <c r="I44" s="5">
        <f t="shared" si="17"/>
        <v>78464.175825976767</v>
      </c>
      <c r="J44" s="26">
        <f t="shared" si="19"/>
        <v>0.21920481651133741</v>
      </c>
      <c r="L44" s="22">
        <f t="shared" si="18"/>
        <v>193761.6046345084</v>
      </c>
      <c r="M44" s="5">
        <f>scrimecost*Meta!O41</f>
        <v>693.53</v>
      </c>
      <c r="N44" s="5">
        <f>L44-Grade10!L44</f>
        <v>6409.8710053661489</v>
      </c>
      <c r="O44" s="5">
        <f>Grade10!M44-M44</f>
        <v>34.210000000000036</v>
      </c>
      <c r="P44" s="22">
        <f t="shared" si="22"/>
        <v>882.49458583529577</v>
      </c>
      <c r="Q44" s="22"/>
      <c r="R44" s="22"/>
      <c r="S44" s="22">
        <f t="shared" si="20"/>
        <v>5504.9274082534666</v>
      </c>
      <c r="T44" s="22">
        <f t="shared" si="21"/>
        <v>1329.1604433375915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74971.437102961994</v>
      </c>
      <c r="D45" s="5">
        <f t="shared" si="15"/>
        <v>72062.236684916847</v>
      </c>
      <c r="E45" s="5">
        <f t="shared" si="1"/>
        <v>62562.236684916847</v>
      </c>
      <c r="F45" s="5">
        <f t="shared" si="2"/>
        <v>23534.543946117035</v>
      </c>
      <c r="G45" s="5">
        <f t="shared" si="3"/>
        <v>48527.692738799815</v>
      </c>
      <c r="H45" s="22">
        <f t="shared" si="16"/>
        <v>33340.828494034031</v>
      </c>
      <c r="I45" s="5">
        <f t="shared" si="17"/>
        <v>80234.820636626173</v>
      </c>
      <c r="J45" s="26">
        <f t="shared" si="19"/>
        <v>0.22105870370768319</v>
      </c>
      <c r="L45" s="22">
        <f t="shared" si="18"/>
        <v>198605.64475037108</v>
      </c>
      <c r="M45" s="5">
        <f>scrimecost*Meta!O42</f>
        <v>693.53</v>
      </c>
      <c r="N45" s="5">
        <f>L45-Grade10!L45</f>
        <v>6570.1177805003244</v>
      </c>
      <c r="O45" s="5">
        <f>Grade10!M45-M45</f>
        <v>34.210000000000036</v>
      </c>
      <c r="P45" s="22">
        <f t="shared" si="22"/>
        <v>908.23511479582282</v>
      </c>
      <c r="Q45" s="22"/>
      <c r="R45" s="22"/>
      <c r="S45" s="22">
        <f t="shared" si="20"/>
        <v>5645.3339869740576</v>
      </c>
      <c r="T45" s="22">
        <f t="shared" si="21"/>
        <v>1311.7016612762038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76845.723030536028</v>
      </c>
      <c r="D46" s="5">
        <f t="shared" si="15"/>
        <v>73844.682602039757</v>
      </c>
      <c r="E46" s="5">
        <f t="shared" si="1"/>
        <v>64344.682602039757</v>
      </c>
      <c r="F46" s="5">
        <f t="shared" si="2"/>
        <v>24294.757129769954</v>
      </c>
      <c r="G46" s="5">
        <f t="shared" si="3"/>
        <v>49549.925472269802</v>
      </c>
      <c r="H46" s="22">
        <f t="shared" si="16"/>
        <v>34174.349206384875</v>
      </c>
      <c r="I46" s="5">
        <f t="shared" si="17"/>
        <v>82049.731567541821</v>
      </c>
      <c r="J46" s="26">
        <f t="shared" si="19"/>
        <v>0.22286737414314248</v>
      </c>
      <c r="L46" s="22">
        <f t="shared" si="18"/>
        <v>203570.78586913028</v>
      </c>
      <c r="M46" s="5">
        <f>scrimecost*Meta!O43</f>
        <v>384.67499999999995</v>
      </c>
      <c r="N46" s="5">
        <f>L46-Grade10!L46</f>
        <v>6734.3707250127336</v>
      </c>
      <c r="O46" s="5">
        <f>Grade10!M46-M46</f>
        <v>18.975000000000023</v>
      </c>
      <c r="P46" s="22">
        <f t="shared" si="22"/>
        <v>934.61915698036285</v>
      </c>
      <c r="Q46" s="22"/>
      <c r="R46" s="22"/>
      <c r="S46" s="22">
        <f t="shared" si="20"/>
        <v>5774.2290201625783</v>
      </c>
      <c r="T46" s="22">
        <f t="shared" si="21"/>
        <v>1291.0975280091534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78766.866106299436</v>
      </c>
      <c r="D47" s="5">
        <f t="shared" si="15"/>
        <v>75671.689667090759</v>
      </c>
      <c r="E47" s="5">
        <f t="shared" si="1"/>
        <v>66171.689667090759</v>
      </c>
      <c r="F47" s="5">
        <f t="shared" si="2"/>
        <v>25073.975643014208</v>
      </c>
      <c r="G47" s="5">
        <f t="shared" si="3"/>
        <v>50597.714024076551</v>
      </c>
      <c r="H47" s="22">
        <f t="shared" si="16"/>
        <v>35028.707936544502</v>
      </c>
      <c r="I47" s="5">
        <f t="shared" si="17"/>
        <v>83910.015271730372</v>
      </c>
      <c r="J47" s="26">
        <f t="shared" si="19"/>
        <v>0.22463193066554182</v>
      </c>
      <c r="L47" s="22">
        <f t="shared" si="18"/>
        <v>208660.05551585858</v>
      </c>
      <c r="M47" s="5">
        <f>scrimecost*Meta!O44</f>
        <v>384.67499999999995</v>
      </c>
      <c r="N47" s="5">
        <f>L47-Grade10!L47</f>
        <v>6902.7299931381422</v>
      </c>
      <c r="O47" s="5">
        <f>Grade10!M47-M47</f>
        <v>18.975000000000023</v>
      </c>
      <c r="P47" s="22">
        <f t="shared" si="22"/>
        <v>961.66280021951695</v>
      </c>
      <c r="Q47" s="22"/>
      <c r="R47" s="22"/>
      <c r="S47" s="22">
        <f t="shared" si="20"/>
        <v>5921.7436819309469</v>
      </c>
      <c r="T47" s="22">
        <f t="shared" si="21"/>
        <v>1274.1902172727875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80736.037758956911</v>
      </c>
      <c r="D48" s="5">
        <f t="shared" si="15"/>
        <v>77544.371908768007</v>
      </c>
      <c r="E48" s="5">
        <f t="shared" si="1"/>
        <v>68044.371908768007</v>
      </c>
      <c r="F48" s="5">
        <f t="shared" si="2"/>
        <v>25872.674619089554</v>
      </c>
      <c r="G48" s="5">
        <f t="shared" si="3"/>
        <v>51671.697289678457</v>
      </c>
      <c r="H48" s="22">
        <f t="shared" si="16"/>
        <v>35904.425634958105</v>
      </c>
      <c r="I48" s="5">
        <f t="shared" si="17"/>
        <v>85816.806068523612</v>
      </c>
      <c r="J48" s="26">
        <f t="shared" si="19"/>
        <v>0.22635344922398018</v>
      </c>
      <c r="L48" s="22">
        <f t="shared" si="18"/>
        <v>213876.55690375503</v>
      </c>
      <c r="M48" s="5">
        <f>scrimecost*Meta!O45</f>
        <v>384.67499999999995</v>
      </c>
      <c r="N48" s="5">
        <f>L48-Grade10!L48</f>
        <v>7075.2982429665863</v>
      </c>
      <c r="O48" s="5">
        <f>Grade10!M48-M48</f>
        <v>18.975000000000023</v>
      </c>
      <c r="P48" s="22">
        <f t="shared" si="22"/>
        <v>989.38253453964967</v>
      </c>
      <c r="Q48" s="22"/>
      <c r="R48" s="22"/>
      <c r="S48" s="22">
        <f t="shared" si="20"/>
        <v>6072.9462102434545</v>
      </c>
      <c r="T48" s="22">
        <f t="shared" si="21"/>
        <v>1257.4876024795094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82754.438702930827</v>
      </c>
      <c r="D49" s="5">
        <f t="shared" si="15"/>
        <v>79463.871206487209</v>
      </c>
      <c r="E49" s="5">
        <f t="shared" si="1"/>
        <v>69963.871206487209</v>
      </c>
      <c r="F49" s="5">
        <f t="shared" si="2"/>
        <v>26691.341069566792</v>
      </c>
      <c r="G49" s="5">
        <f t="shared" si="3"/>
        <v>52772.530136920417</v>
      </c>
      <c r="H49" s="22">
        <f t="shared" si="16"/>
        <v>36802.036275832063</v>
      </c>
      <c r="I49" s="5">
        <f t="shared" si="17"/>
        <v>87771.266635236709</v>
      </c>
      <c r="J49" s="26">
        <f t="shared" si="19"/>
        <v>0.22803297952489565</v>
      </c>
      <c r="L49" s="22">
        <f t="shared" si="18"/>
        <v>219223.47082634887</v>
      </c>
      <c r="M49" s="5">
        <f>scrimecost*Meta!O46</f>
        <v>384.67499999999995</v>
      </c>
      <c r="N49" s="5">
        <f>L49-Grade10!L49</f>
        <v>7252.1806990407058</v>
      </c>
      <c r="O49" s="5">
        <f>Grade10!M49-M49</f>
        <v>18.975000000000023</v>
      </c>
      <c r="P49" s="22">
        <f t="shared" si="22"/>
        <v>1017.7952622177856</v>
      </c>
      <c r="Q49" s="22"/>
      <c r="R49" s="22"/>
      <c r="S49" s="22">
        <f t="shared" si="20"/>
        <v>6227.9288017637473</v>
      </c>
      <c r="T49" s="22">
        <f t="shared" si="21"/>
        <v>1240.9878603424058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84823.299670504101</v>
      </c>
      <c r="D50" s="5">
        <f t="shared" si="15"/>
        <v>81431.357986649396</v>
      </c>
      <c r="E50" s="5">
        <f t="shared" si="1"/>
        <v>71931.357986649396</v>
      </c>
      <c r="F50" s="5">
        <f t="shared" si="2"/>
        <v>27530.47418130597</v>
      </c>
      <c r="G50" s="5">
        <f t="shared" si="3"/>
        <v>53900.88380534343</v>
      </c>
      <c r="H50" s="22">
        <f t="shared" si="16"/>
        <v>37722.087182727861</v>
      </c>
      <c r="I50" s="5">
        <f t="shared" si="17"/>
        <v>89774.588716117622</v>
      </c>
      <c r="J50" s="26">
        <f t="shared" si="19"/>
        <v>0.22967154567213033</v>
      </c>
      <c r="L50" s="22">
        <f t="shared" si="18"/>
        <v>224704.0575970076</v>
      </c>
      <c r="M50" s="5">
        <f>scrimecost*Meta!O47</f>
        <v>384.67499999999995</v>
      </c>
      <c r="N50" s="5">
        <f>L50-Grade10!L50</f>
        <v>7433.4852165167395</v>
      </c>
      <c r="O50" s="5">
        <f>Grade10!M50-M50</f>
        <v>18.975000000000023</v>
      </c>
      <c r="P50" s="22">
        <f t="shared" si="22"/>
        <v>1046.9183080878754</v>
      </c>
      <c r="Q50" s="22"/>
      <c r="R50" s="22"/>
      <c r="S50" s="22">
        <f t="shared" si="20"/>
        <v>6386.7859580720924</v>
      </c>
      <c r="T50" s="22">
        <f t="shared" si="21"/>
        <v>1224.6891560487472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86943.882162266702</v>
      </c>
      <c r="D51" s="5">
        <f t="shared" si="15"/>
        <v>83448.03193631563</v>
      </c>
      <c r="E51" s="5">
        <f t="shared" si="1"/>
        <v>73948.03193631563</v>
      </c>
      <c r="F51" s="5">
        <f t="shared" si="2"/>
        <v>28390.585620838618</v>
      </c>
      <c r="G51" s="5">
        <f t="shared" si="3"/>
        <v>55057.446315477013</v>
      </c>
      <c r="H51" s="22">
        <f t="shared" si="16"/>
        <v>38665.139362296053</v>
      </c>
      <c r="I51" s="5">
        <f t="shared" si="17"/>
        <v>91827.993849020568</v>
      </c>
      <c r="J51" s="26">
        <f t="shared" si="19"/>
        <v>0.23127014679138361</v>
      </c>
      <c r="L51" s="22">
        <f t="shared" si="18"/>
        <v>230321.6590369328</v>
      </c>
      <c r="M51" s="5">
        <f>scrimecost*Meta!O48</f>
        <v>202.93</v>
      </c>
      <c r="N51" s="5">
        <f>L51-Grade10!L51</f>
        <v>7619.3223469297227</v>
      </c>
      <c r="O51" s="5">
        <f>Grade10!M51-M51</f>
        <v>10.009999999999991</v>
      </c>
      <c r="P51" s="22">
        <f t="shared" si="22"/>
        <v>1076.7694301047172</v>
      </c>
      <c r="Q51" s="22"/>
      <c r="R51" s="22"/>
      <c r="S51" s="22">
        <f t="shared" si="20"/>
        <v>6540.775053288181</v>
      </c>
      <c r="T51" s="22">
        <f t="shared" si="21"/>
        <v>1206.9585081746043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89117.479216323351</v>
      </c>
      <c r="D52" s="5">
        <f t="shared" si="15"/>
        <v>85515.122734723496</v>
      </c>
      <c r="E52" s="5">
        <f t="shared" si="1"/>
        <v>76015.122734723496</v>
      </c>
      <c r="F52" s="5">
        <f t="shared" si="2"/>
        <v>29272.19984635957</v>
      </c>
      <c r="G52" s="5">
        <f t="shared" si="3"/>
        <v>56242.92288836393</v>
      </c>
      <c r="H52" s="22">
        <f t="shared" si="16"/>
        <v>39631.767846353447</v>
      </c>
      <c r="I52" s="5">
        <f t="shared" si="17"/>
        <v>93932.734110246063</v>
      </c>
      <c r="J52" s="26">
        <f t="shared" si="19"/>
        <v>0.23282975763943559</v>
      </c>
      <c r="L52" s="22">
        <f t="shared" si="18"/>
        <v>236079.70051285607</v>
      </c>
      <c r="M52" s="5">
        <f>scrimecost*Meta!O49</f>
        <v>202.93</v>
      </c>
      <c r="N52" s="5">
        <f>L52-Grade10!L52</f>
        <v>7809.8054056028777</v>
      </c>
      <c r="O52" s="5">
        <f>Grade10!M52-M52</f>
        <v>10.009999999999991</v>
      </c>
      <c r="P52" s="22">
        <f t="shared" si="22"/>
        <v>1107.3668301719797</v>
      </c>
      <c r="Q52" s="22"/>
      <c r="R52" s="22"/>
      <c r="S52" s="22">
        <f t="shared" si="20"/>
        <v>6707.6743531345628</v>
      </c>
      <c r="T52" s="22">
        <f t="shared" si="21"/>
        <v>1191.1177974387833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91345.416196731443</v>
      </c>
      <c r="D53" s="5">
        <f t="shared" si="15"/>
        <v>87633.890803091592</v>
      </c>
      <c r="E53" s="5">
        <f t="shared" si="1"/>
        <v>78133.890803091592</v>
      </c>
      <c r="F53" s="5">
        <f t="shared" si="2"/>
        <v>30175.854427518563</v>
      </c>
      <c r="G53" s="5">
        <f t="shared" si="3"/>
        <v>57458.036375573029</v>
      </c>
      <c r="H53" s="22">
        <f t="shared" si="16"/>
        <v>40622.562042512283</v>
      </c>
      <c r="I53" s="5">
        <f t="shared" si="17"/>
        <v>96090.092878002208</v>
      </c>
      <c r="J53" s="26">
        <f t="shared" si="19"/>
        <v>0.23435132919851068</v>
      </c>
      <c r="L53" s="22">
        <f t="shared" si="18"/>
        <v>241981.69302567746</v>
      </c>
      <c r="M53" s="5">
        <f>scrimecost*Meta!O50</f>
        <v>202.93</v>
      </c>
      <c r="N53" s="5">
        <f>L53-Grade10!L53</f>
        <v>8005.0505407429882</v>
      </c>
      <c r="O53" s="5">
        <f>Grade10!M53-M53</f>
        <v>10.009999999999991</v>
      </c>
      <c r="P53" s="22">
        <f t="shared" si="22"/>
        <v>1138.729165240924</v>
      </c>
      <c r="Q53" s="22"/>
      <c r="R53" s="22"/>
      <c r="S53" s="22">
        <f t="shared" si="20"/>
        <v>6878.7461354771931</v>
      </c>
      <c r="T53" s="22">
        <f t="shared" si="21"/>
        <v>1175.4702500347041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93629.051601649699</v>
      </c>
      <c r="D54" s="5">
        <f t="shared" si="15"/>
        <v>89805.62807316886</v>
      </c>
      <c r="E54" s="5">
        <f t="shared" si="1"/>
        <v>80305.62807316886</v>
      </c>
      <c r="F54" s="5">
        <f t="shared" si="2"/>
        <v>31102.100373206518</v>
      </c>
      <c r="G54" s="5">
        <f t="shared" si="3"/>
        <v>58703.527699962346</v>
      </c>
      <c r="H54" s="22">
        <f t="shared" si="16"/>
        <v>41638.126093575083</v>
      </c>
      <c r="I54" s="5">
        <f t="shared" si="17"/>
        <v>98301.385614952247</v>
      </c>
      <c r="J54" s="26">
        <f t="shared" si="19"/>
        <v>0.23583578925614493</v>
      </c>
      <c r="L54" s="22">
        <f t="shared" si="18"/>
        <v>248031.2353513194</v>
      </c>
      <c r="M54" s="5">
        <f>scrimecost*Meta!O51</f>
        <v>202.93</v>
      </c>
      <c r="N54" s="5">
        <f>L54-Grade10!L54</f>
        <v>8205.1768042615149</v>
      </c>
      <c r="O54" s="5">
        <f>Grade10!M54-M54</f>
        <v>10.009999999999991</v>
      </c>
      <c r="P54" s="22">
        <f t="shared" si="22"/>
        <v>1170.8755586865918</v>
      </c>
      <c r="Q54" s="22"/>
      <c r="R54" s="22"/>
      <c r="S54" s="22">
        <f t="shared" si="20"/>
        <v>7054.0947123783289</v>
      </c>
      <c r="T54" s="22">
        <f t="shared" si="21"/>
        <v>1160.014086867747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95969.777891690974</v>
      </c>
      <c r="D55" s="5">
        <f t="shared" si="15"/>
        <v>92031.658774998112</v>
      </c>
      <c r="E55" s="5">
        <f t="shared" si="1"/>
        <v>82531.658774998112</v>
      </c>
      <c r="F55" s="5">
        <f t="shared" si="2"/>
        <v>32051.502467536695</v>
      </c>
      <c r="G55" s="5">
        <f t="shared" si="3"/>
        <v>59980.156307461417</v>
      </c>
      <c r="H55" s="22">
        <f t="shared" si="16"/>
        <v>42679.079245914472</v>
      </c>
      <c r="I55" s="5">
        <f t="shared" si="17"/>
        <v>100567.96067032608</v>
      </c>
      <c r="J55" s="26">
        <f t="shared" si="19"/>
        <v>0.2372840429709101</v>
      </c>
      <c r="L55" s="22">
        <f t="shared" si="18"/>
        <v>254232.0162351024</v>
      </c>
      <c r="M55" s="5">
        <f>scrimecost*Meta!O52</f>
        <v>202.93</v>
      </c>
      <c r="N55" s="5">
        <f>L55-Grade10!L55</f>
        <v>8410.3062243681052</v>
      </c>
      <c r="O55" s="5">
        <f>Grade10!M55-M55</f>
        <v>10.009999999999991</v>
      </c>
      <c r="P55" s="22">
        <f t="shared" si="22"/>
        <v>1203.825611968402</v>
      </c>
      <c r="Q55" s="22"/>
      <c r="R55" s="22"/>
      <c r="S55" s="22">
        <f t="shared" si="20"/>
        <v>7233.8270037020657</v>
      </c>
      <c r="T55" s="22">
        <f t="shared" si="21"/>
        <v>1144.7475209696688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98369.022338983239</v>
      </c>
      <c r="D56" s="5">
        <f t="shared" si="15"/>
        <v>94313.340244373045</v>
      </c>
      <c r="E56" s="5">
        <f t="shared" si="1"/>
        <v>84813.340244373045</v>
      </c>
      <c r="F56" s="5">
        <f t="shared" si="2"/>
        <v>33061.039821556296</v>
      </c>
      <c r="G56" s="5">
        <f t="shared" si="3"/>
        <v>61252.300422816748</v>
      </c>
      <c r="H56" s="22">
        <f t="shared" si="16"/>
        <v>43746.056227062327</v>
      </c>
      <c r="I56" s="5">
        <f t="shared" si="17"/>
        <v>102854.79989475303</v>
      </c>
      <c r="J56" s="26">
        <f t="shared" si="19"/>
        <v>0.23896630246299122</v>
      </c>
      <c r="L56" s="22">
        <f t="shared" si="18"/>
        <v>260587.81664097993</v>
      </c>
      <c r="M56" s="5">
        <f>scrimecost*Meta!O53</f>
        <v>61.325000000000003</v>
      </c>
      <c r="N56" s="5">
        <f>L56-Grade10!L56</f>
        <v>8620.5638799773005</v>
      </c>
      <c r="O56" s="5">
        <f>Grade10!M56-M56</f>
        <v>3.0249999999999915</v>
      </c>
      <c r="P56" s="22">
        <f t="shared" si="22"/>
        <v>1238.8627261727813</v>
      </c>
      <c r="Q56" s="22"/>
      <c r="R56" s="22"/>
      <c r="S56" s="22">
        <f t="shared" si="20"/>
        <v>7412.4110155651088</v>
      </c>
      <c r="T56" s="22">
        <f t="shared" si="21"/>
        <v>1128.8096217028972</v>
      </c>
    </row>
    <row r="57" spans="1:20" x14ac:dyDescent="0.2">
      <c r="A57" s="5">
        <v>66</v>
      </c>
      <c r="C57" s="5"/>
      <c r="H57" s="21"/>
      <c r="I57" s="5"/>
      <c r="M57" s="5">
        <f>scrimecost*Meta!O54</f>
        <v>61.325000000000003</v>
      </c>
      <c r="N57" s="5">
        <f>L57-Grade10!L57</f>
        <v>0</v>
      </c>
      <c r="O57" s="5">
        <f>Grade10!M57-M57</f>
        <v>3.0249999999999915</v>
      </c>
      <c r="Q57" s="22"/>
      <c r="R57" s="22"/>
      <c r="S57" s="22">
        <f t="shared" si="20"/>
        <v>2.9826499999999916</v>
      </c>
      <c r="T57" s="22">
        <f t="shared" si="21"/>
        <v>0.43710232871394394</v>
      </c>
    </row>
    <row r="58" spans="1:20" x14ac:dyDescent="0.2">
      <c r="A58" s="5">
        <v>67</v>
      </c>
      <c r="C58" s="5"/>
      <c r="H58" s="21"/>
      <c r="I58" s="5"/>
      <c r="M58" s="5">
        <f>scrimecost*Meta!O55</f>
        <v>61.325000000000003</v>
      </c>
      <c r="N58" s="5">
        <f>L58-Grade10!L58</f>
        <v>0</v>
      </c>
      <c r="O58" s="5">
        <f>Grade10!M58-M58</f>
        <v>3.0249999999999915</v>
      </c>
      <c r="Q58" s="22"/>
      <c r="R58" s="22"/>
      <c r="S58" s="22">
        <f t="shared" si="20"/>
        <v>2.9826499999999916</v>
      </c>
      <c r="T58" s="22">
        <f t="shared" si="21"/>
        <v>0.42063241432552312</v>
      </c>
    </row>
    <row r="59" spans="1:20" x14ac:dyDescent="0.2">
      <c r="A59" s="5">
        <v>68</v>
      </c>
      <c r="H59" s="21"/>
      <c r="I59" s="5"/>
      <c r="M59" s="5">
        <f>scrimecost*Meta!O56</f>
        <v>61.325000000000003</v>
      </c>
      <c r="N59" s="5">
        <f>L59-Grade10!L59</f>
        <v>0</v>
      </c>
      <c r="O59" s="5">
        <f>Grade10!M59-M59</f>
        <v>3.0249999999999915</v>
      </c>
      <c r="Q59" s="22"/>
      <c r="R59" s="22"/>
      <c r="S59" s="22">
        <f t="shared" si="20"/>
        <v>2.9826499999999916</v>
      </c>
      <c r="T59" s="22">
        <f t="shared" si="21"/>
        <v>0.40478308249213024</v>
      </c>
    </row>
    <row r="60" spans="1:20" x14ac:dyDescent="0.2">
      <c r="A60" s="5">
        <v>69</v>
      </c>
      <c r="H60" s="21"/>
      <c r="I60" s="5"/>
      <c r="M60" s="5">
        <f>scrimecost*Meta!O57</f>
        <v>61.325000000000003</v>
      </c>
      <c r="N60" s="5">
        <f>L60-Grade10!L60</f>
        <v>0</v>
      </c>
      <c r="O60" s="5">
        <f>Grade10!M60-M60</f>
        <v>3.0249999999999915</v>
      </c>
      <c r="Q60" s="22"/>
      <c r="R60" s="22"/>
      <c r="S60" s="22">
        <f t="shared" si="20"/>
        <v>2.9826499999999916</v>
      </c>
      <c r="T60" s="22">
        <f t="shared" si="21"/>
        <v>0.38953094980699549</v>
      </c>
    </row>
    <row r="61" spans="1:20" x14ac:dyDescent="0.2">
      <c r="A61" s="5">
        <v>70</v>
      </c>
      <c r="H61" s="21"/>
      <c r="I61" s="5"/>
      <c r="M61" s="5">
        <f>scrimecost*Meta!O58</f>
        <v>61.325000000000003</v>
      </c>
      <c r="N61" s="5">
        <f>L61-Grade10!L61</f>
        <v>0</v>
      </c>
      <c r="O61" s="5">
        <f>Grade10!M61-M61</f>
        <v>3.0249999999999915</v>
      </c>
      <c r="Q61" s="22"/>
      <c r="R61" s="22"/>
      <c r="S61" s="22">
        <f t="shared" si="20"/>
        <v>2.9826499999999916</v>
      </c>
      <c r="T61" s="22">
        <f t="shared" si="21"/>
        <v>0.37485351394469424</v>
      </c>
    </row>
    <row r="62" spans="1:20" x14ac:dyDescent="0.2">
      <c r="A62" s="5">
        <v>71</v>
      </c>
      <c r="H62" s="21"/>
      <c r="I62" s="5"/>
      <c r="M62" s="5">
        <f>scrimecost*Meta!O59</f>
        <v>61.325000000000003</v>
      </c>
      <c r="N62" s="5">
        <f>L62-Grade10!L62</f>
        <v>0</v>
      </c>
      <c r="O62" s="5">
        <f>Grade10!M62-M62</f>
        <v>3.0249999999999915</v>
      </c>
      <c r="Q62" s="22"/>
      <c r="R62" s="22"/>
      <c r="S62" s="22">
        <f t="shared" si="20"/>
        <v>2.9826499999999916</v>
      </c>
      <c r="T62" s="22">
        <f t="shared" si="21"/>
        <v>0.36072912046220557</v>
      </c>
    </row>
    <row r="63" spans="1:20" x14ac:dyDescent="0.2">
      <c r="A63" s="5">
        <v>72</v>
      </c>
      <c r="H63" s="21"/>
      <c r="M63" s="5">
        <f>scrimecost*Meta!O60</f>
        <v>61.325000000000003</v>
      </c>
      <c r="N63" s="5">
        <f>L63-Grade10!L63</f>
        <v>0</v>
      </c>
      <c r="O63" s="5">
        <f>Grade10!M63-M63</f>
        <v>3.0249999999999915</v>
      </c>
      <c r="Q63" s="22"/>
      <c r="R63" s="22"/>
      <c r="S63" s="22">
        <f t="shared" si="20"/>
        <v>2.9826499999999916</v>
      </c>
      <c r="T63" s="22">
        <f t="shared" si="21"/>
        <v>0.34713693085090075</v>
      </c>
    </row>
    <row r="64" spans="1:20" x14ac:dyDescent="0.2">
      <c r="A64" s="5">
        <v>73</v>
      </c>
      <c r="H64" s="21"/>
      <c r="M64" s="5">
        <f>scrimecost*Meta!O61</f>
        <v>61.325000000000003</v>
      </c>
      <c r="N64" s="5">
        <f>L64-Grade10!L64</f>
        <v>0</v>
      </c>
      <c r="O64" s="5">
        <f>Grade10!M64-M64</f>
        <v>3.0249999999999915</v>
      </c>
      <c r="Q64" s="22"/>
      <c r="R64" s="22"/>
      <c r="S64" s="22">
        <f t="shared" si="20"/>
        <v>2.9826499999999916</v>
      </c>
      <c r="T64" s="22">
        <f t="shared" si="21"/>
        <v>0.33405689179232345</v>
      </c>
    </row>
    <row r="65" spans="1:20" x14ac:dyDescent="0.2">
      <c r="A65" s="5">
        <v>74</v>
      </c>
      <c r="H65" s="21"/>
      <c r="M65" s="5">
        <f>scrimecost*Meta!O62</f>
        <v>61.325000000000003</v>
      </c>
      <c r="N65" s="5">
        <f>L65-Grade10!L65</f>
        <v>0</v>
      </c>
      <c r="O65" s="5">
        <f>Grade10!M65-M65</f>
        <v>3.0249999999999915</v>
      </c>
      <c r="Q65" s="22"/>
      <c r="R65" s="22"/>
      <c r="S65" s="22">
        <f t="shared" si="20"/>
        <v>2.9826499999999916</v>
      </c>
      <c r="T65" s="22">
        <f t="shared" si="21"/>
        <v>0.32146970557240712</v>
      </c>
    </row>
    <row r="66" spans="1:20" x14ac:dyDescent="0.2">
      <c r="A66" s="5">
        <v>75</v>
      </c>
      <c r="H66" s="21"/>
      <c r="M66" s="5">
        <f>scrimecost*Meta!O63</f>
        <v>61.325000000000003</v>
      </c>
      <c r="N66" s="5">
        <f>L66-Grade10!L66</f>
        <v>0</v>
      </c>
      <c r="O66" s="5">
        <f>Grade10!M66-M66</f>
        <v>3.0249999999999915</v>
      </c>
      <c r="Q66" s="22"/>
      <c r="R66" s="22"/>
      <c r="S66" s="22">
        <f t="shared" si="20"/>
        <v>2.9826499999999916</v>
      </c>
      <c r="T66" s="22">
        <f t="shared" si="21"/>
        <v>0.30935680161047613</v>
      </c>
    </row>
    <row r="67" spans="1:20" x14ac:dyDescent="0.2">
      <c r="A67" s="5">
        <v>76</v>
      </c>
      <c r="H67" s="21"/>
      <c r="M67" s="5">
        <f>scrimecost*Meta!O64</f>
        <v>61.325000000000003</v>
      </c>
      <c r="N67" s="5">
        <f>L67-Grade10!L67</f>
        <v>0</v>
      </c>
      <c r="O67" s="5">
        <f>Grade10!M67-M67</f>
        <v>3.0249999999999915</v>
      </c>
      <c r="Q67" s="22"/>
      <c r="R67" s="22"/>
      <c r="S67" s="22">
        <f t="shared" si="20"/>
        <v>2.9826499999999916</v>
      </c>
      <c r="T67" s="22">
        <f t="shared" si="21"/>
        <v>0.29770030906102873</v>
      </c>
    </row>
    <row r="68" spans="1:20" x14ac:dyDescent="0.2">
      <c r="A68" s="5">
        <v>77</v>
      </c>
      <c r="H68" s="21"/>
      <c r="M68" s="5">
        <f>scrimecost*Meta!O65</f>
        <v>61.325000000000003</v>
      </c>
      <c r="N68" s="5">
        <f>L68-Grade10!L68</f>
        <v>0</v>
      </c>
      <c r="O68" s="5">
        <f>Grade10!M68-M68</f>
        <v>3.0249999999999915</v>
      </c>
      <c r="Q68" s="22"/>
      <c r="R68" s="22"/>
      <c r="S68" s="22">
        <f t="shared" si="20"/>
        <v>2.9826499999999916</v>
      </c>
      <c r="T68" s="22">
        <f t="shared" si="21"/>
        <v>0.28648303044787743</v>
      </c>
    </row>
    <row r="69" spans="1:20" x14ac:dyDescent="0.2">
      <c r="A69" s="5">
        <v>78</v>
      </c>
      <c r="H69" s="21"/>
      <c r="M69" s="5">
        <f>scrimecost*Meta!O66</f>
        <v>61.325000000000003</v>
      </c>
      <c r="N69" s="5">
        <f>L69-Grade10!L69</f>
        <v>0</v>
      </c>
      <c r="O69" s="5">
        <f>Grade10!M69-M69</f>
        <v>3.0249999999999915</v>
      </c>
      <c r="Q69" s="22"/>
      <c r="R69" s="22"/>
      <c r="S69" s="22">
        <f t="shared" si="20"/>
        <v>2.9826499999999916</v>
      </c>
      <c r="T69" s="22">
        <f t="shared" si="21"/>
        <v>0.27568841629174989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-4.195120079097947E-8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Meta!A6+6</f>
        <v>18</v>
      </c>
      <c r="C2" s="7">
        <f>Meta!B6</f>
        <v>66290</v>
      </c>
      <c r="D2" s="7">
        <f>Meta!C6</f>
        <v>29480</v>
      </c>
      <c r="E2" s="1">
        <f>Meta!D6</f>
        <v>4.1000000000000002E-2</v>
      </c>
      <c r="F2" s="1">
        <f>Meta!F6</f>
        <v>0.70899999999999996</v>
      </c>
      <c r="G2" s="1">
        <f>Meta!I6</f>
        <v>1.8929079672445346</v>
      </c>
      <c r="H2" s="1">
        <f>Meta!E6</f>
        <v>0.98599999999999999</v>
      </c>
      <c r="I2" s="13"/>
      <c r="J2" s="1">
        <f>Meta!X5</f>
        <v>0.72799999999999998</v>
      </c>
      <c r="K2" s="1">
        <f>Meta!D5</f>
        <v>4.9000000000000002E-2</v>
      </c>
      <c r="L2" s="29"/>
      <c r="N2" s="22">
        <f>Meta!T6</f>
        <v>115926</v>
      </c>
      <c r="O2" s="22">
        <f>Meta!U6</f>
        <v>49186</v>
      </c>
      <c r="P2" s="1">
        <f>Meta!V6</f>
        <v>3.1E-2</v>
      </c>
      <c r="Q2" s="1">
        <f>Meta!X6</f>
        <v>0.748</v>
      </c>
      <c r="R2" s="22">
        <f>Meta!W6</f>
        <v>1062</v>
      </c>
      <c r="T2" s="12">
        <f>IRR(S5:S69)+1</f>
        <v>1.0420686504131258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3006.8572897457925</v>
      </c>
      <c r="D8" s="5">
        <f t="shared" ref="D8:D36" si="0">IF(A8&lt;startage,1,0)*(C8*(1-initialunempprob))+IF(A8=startage,1,0)*(C8*(1-unempprob))+IF(A8&gt;startage,1,0)*(C8*(1-unempprob)+unempprob*300*52)</f>
        <v>2859.5212825482486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218.753378114941</v>
      </c>
      <c r="G8" s="5">
        <f t="shared" ref="G8:G56" si="3">D8-F8</f>
        <v>2640.7679044333076</v>
      </c>
      <c r="H8" s="22">
        <f>0.1*Grade11!H8</f>
        <v>1337.1907632738937</v>
      </c>
      <c r="I8" s="5">
        <f t="shared" ref="I8:I36" si="4">G8+IF(A8&lt;startage,1,0)*(H8*(1-initialunempprob))+IF(A8&gt;=startage,1,0)*(H8*(1-unempprob))</f>
        <v>3912.4363203067805</v>
      </c>
      <c r="J8" s="26">
        <f t="shared" ref="J8:J39" si="5">(F8-(IF(A8&gt;startage,1,0)*(unempprob*300*52)))/(IF(A8&lt;startage,1,0)*((C8+H8)*(1-initialunempprob))+IF(A8&gt;=startage,1,0)*((C8+H8)*(1-unempprob)))</f>
        <v>5.2951666247258861E-2</v>
      </c>
      <c r="L8" s="22">
        <f>0.1*Grade11!L8</f>
        <v>7965.4179482004738</v>
      </c>
      <c r="M8" s="5">
        <f>scrimecost*Meta!O5</f>
        <v>2880.1440000000002</v>
      </c>
      <c r="N8" s="5">
        <f>L8-Grade11!L8</f>
        <v>-71688.761533804267</v>
      </c>
      <c r="O8" s="5"/>
      <c r="P8" s="22"/>
      <c r="Q8" s="22">
        <f>0.05*feel*Grade11!G8</f>
        <v>308.82426173147439</v>
      </c>
      <c r="R8" s="22">
        <f>hstuition</f>
        <v>11298</v>
      </c>
      <c r="S8" s="22">
        <f t="shared" ref="S8:S39" si="6">IF(A8&lt;startage,1,0)*(N8-Q8-R8)+IF(A8&gt;=startage,1,0)*completionprob*(N8*spart+O8+P8)</f>
        <v>-83295.585795535735</v>
      </c>
      <c r="T8" s="22">
        <f t="shared" ref="T8:T39" si="7">S8/sreturn^(A8-startage+1)</f>
        <v>-83295.585795535735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35020.191761618989</v>
      </c>
      <c r="D9" s="5">
        <f t="shared" si="0"/>
        <v>33584.363899392607</v>
      </c>
      <c r="E9" s="5">
        <f t="shared" si="1"/>
        <v>24084.363899392607</v>
      </c>
      <c r="F9" s="5">
        <f t="shared" si="2"/>
        <v>8165.294813151686</v>
      </c>
      <c r="G9" s="5">
        <f t="shared" si="3"/>
        <v>25419.069086240921</v>
      </c>
      <c r="H9" s="22">
        <f t="shared" ref="H9:H36" si="10">benefits*B9/expnorm</f>
        <v>15573.921453198489</v>
      </c>
      <c r="I9" s="5">
        <f t="shared" si="4"/>
        <v>40354.45975985827</v>
      </c>
      <c r="J9" s="26">
        <f t="shared" si="5"/>
        <v>0.16828804854865831</v>
      </c>
      <c r="L9" s="22">
        <f t="shared" ref="L9:L36" si="11">(sincome+sbenefits)*(1-sunemp)*B9/expnorm</f>
        <v>84522.613232432603</v>
      </c>
      <c r="M9" s="5">
        <f>scrimecost*Meta!O6</f>
        <v>3500.3519999999999</v>
      </c>
      <c r="N9" s="5">
        <f>L9-Grade11!L9</f>
        <v>2877.0792633777455</v>
      </c>
      <c r="O9" s="5">
        <f>Grade11!M9-M9</f>
        <v>174.6880000000001</v>
      </c>
      <c r="P9" s="22">
        <f t="shared" ref="P9:P56" si="12">(spart-initialspart)*(L9*J9+nptrans)</f>
        <v>415.56291278238211</v>
      </c>
      <c r="Q9" s="22"/>
      <c r="R9" s="22"/>
      <c r="S9" s="22">
        <f t="shared" si="6"/>
        <v>2703.9139149638909</v>
      </c>
      <c r="T9" s="22">
        <f t="shared" si="7"/>
        <v>2594.7560306050186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35895.696555659466</v>
      </c>
      <c r="D10" s="5">
        <f t="shared" si="0"/>
        <v>35063.572996877425</v>
      </c>
      <c r="E10" s="5">
        <f t="shared" si="1"/>
        <v>25563.572996877425</v>
      </c>
      <c r="F10" s="5">
        <f t="shared" si="2"/>
        <v>8648.2565834804791</v>
      </c>
      <c r="G10" s="5">
        <f t="shared" si="3"/>
        <v>26415.316413396948</v>
      </c>
      <c r="H10" s="22">
        <f t="shared" si="10"/>
        <v>15963.269489528449</v>
      </c>
      <c r="I10" s="5">
        <f t="shared" si="4"/>
        <v>41724.091853854727</v>
      </c>
      <c r="J10" s="26">
        <f t="shared" si="5"/>
        <v>0.16103386269857237</v>
      </c>
      <c r="L10" s="22">
        <f t="shared" si="11"/>
        <v>86635.678563243418</v>
      </c>
      <c r="M10" s="5">
        <f>scrimecost*Meta!O7</f>
        <v>3741.4259999999999</v>
      </c>
      <c r="N10" s="5">
        <f>L10-Grade11!L10</f>
        <v>2949.006244962191</v>
      </c>
      <c r="O10" s="5">
        <f>Grade11!M10-M10</f>
        <v>186.71900000000005</v>
      </c>
      <c r="P10" s="22">
        <f t="shared" si="12"/>
        <v>410.10555933102012</v>
      </c>
      <c r="Q10" s="22"/>
      <c r="R10" s="22"/>
      <c r="S10" s="22">
        <f t="shared" si="6"/>
        <v>2763.4436933348607</v>
      </c>
      <c r="T10" s="22">
        <f t="shared" si="7"/>
        <v>2544.8252103219429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36793.088969550947</v>
      </c>
      <c r="D11" s="5">
        <f t="shared" si="0"/>
        <v>35924.172321799357</v>
      </c>
      <c r="E11" s="5">
        <f t="shared" si="1"/>
        <v>26424.172321799357</v>
      </c>
      <c r="F11" s="5">
        <f t="shared" si="2"/>
        <v>8929.2422630674901</v>
      </c>
      <c r="G11" s="5">
        <f t="shared" si="3"/>
        <v>26994.930058731865</v>
      </c>
      <c r="H11" s="22">
        <f t="shared" si="10"/>
        <v>16362.351226766663</v>
      </c>
      <c r="I11" s="5">
        <f t="shared" si="4"/>
        <v>42686.424885201093</v>
      </c>
      <c r="J11" s="26">
        <f t="shared" si="5"/>
        <v>0.16261831731656157</v>
      </c>
      <c r="L11" s="22">
        <f t="shared" si="11"/>
        <v>88801.570527324497</v>
      </c>
      <c r="M11" s="5">
        <f>scrimecost*Meta!O8</f>
        <v>3583.1880000000001</v>
      </c>
      <c r="N11" s="5">
        <f>L11-Grade11!L11</f>
        <v>3022.7314010862465</v>
      </c>
      <c r="O11" s="5">
        <f>Grade11!M11-M11</f>
        <v>178.82200000000012</v>
      </c>
      <c r="P11" s="22">
        <f t="shared" si="12"/>
        <v>419.89523948442985</v>
      </c>
      <c r="Q11" s="22"/>
      <c r="R11" s="22"/>
      <c r="S11" s="22">
        <f t="shared" si="6"/>
        <v>2819.6842429119852</v>
      </c>
      <c r="T11" s="22">
        <f t="shared" si="7"/>
        <v>2491.7902664873523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37712.916193789722</v>
      </c>
      <c r="D12" s="5">
        <f t="shared" si="0"/>
        <v>36806.28662984434</v>
      </c>
      <c r="E12" s="5">
        <f t="shared" si="1"/>
        <v>27306.28662984434</v>
      </c>
      <c r="F12" s="5">
        <f t="shared" si="2"/>
        <v>9217.2525846441767</v>
      </c>
      <c r="G12" s="5">
        <f t="shared" si="3"/>
        <v>27589.034045200162</v>
      </c>
      <c r="H12" s="22">
        <f t="shared" si="10"/>
        <v>16771.410007435828</v>
      </c>
      <c r="I12" s="5">
        <f t="shared" si="4"/>
        <v>43672.816242331122</v>
      </c>
      <c r="J12" s="26">
        <f t="shared" si="5"/>
        <v>0.16416412669996561</v>
      </c>
      <c r="L12" s="22">
        <f t="shared" si="11"/>
        <v>91021.609790507602</v>
      </c>
      <c r="M12" s="5">
        <f>scrimecost*Meta!O9</f>
        <v>3253.9679999999998</v>
      </c>
      <c r="N12" s="5">
        <f>L12-Grade11!L12</f>
        <v>3098.2996861134015</v>
      </c>
      <c r="O12" s="5">
        <f>Grade11!M12-M12</f>
        <v>162.39200000000028</v>
      </c>
      <c r="P12" s="22">
        <f t="shared" si="12"/>
        <v>429.92966164167478</v>
      </c>
      <c r="Q12" s="22"/>
      <c r="R12" s="22"/>
      <c r="S12" s="22">
        <f t="shared" si="6"/>
        <v>2869.1119292785361</v>
      </c>
      <c r="T12" s="22">
        <f t="shared" si="7"/>
        <v>2433.1123777056546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38655.739098634462</v>
      </c>
      <c r="D13" s="5">
        <f t="shared" si="0"/>
        <v>37710.453795590445</v>
      </c>
      <c r="E13" s="5">
        <f t="shared" si="1"/>
        <v>28210.453795590445</v>
      </c>
      <c r="F13" s="5">
        <f t="shared" si="2"/>
        <v>9512.4631642602799</v>
      </c>
      <c r="G13" s="5">
        <f t="shared" si="3"/>
        <v>28197.990631330165</v>
      </c>
      <c r="H13" s="22">
        <f t="shared" si="10"/>
        <v>17190.695257621723</v>
      </c>
      <c r="I13" s="5">
        <f t="shared" si="4"/>
        <v>44683.867383389399</v>
      </c>
      <c r="J13" s="26">
        <f t="shared" si="5"/>
        <v>0.16567223341548176</v>
      </c>
      <c r="L13" s="22">
        <f t="shared" si="11"/>
        <v>93297.150035270286</v>
      </c>
      <c r="M13" s="5">
        <f>scrimecost*Meta!O10</f>
        <v>2982.096</v>
      </c>
      <c r="N13" s="5">
        <f>L13-Grade11!L13</f>
        <v>3175.7571782662271</v>
      </c>
      <c r="O13" s="5">
        <f>Grade11!M13-M13</f>
        <v>148.82399999999961</v>
      </c>
      <c r="P13" s="22">
        <f t="shared" si="12"/>
        <v>440.21494435285081</v>
      </c>
      <c r="Q13" s="22"/>
      <c r="R13" s="22"/>
      <c r="S13" s="22">
        <f t="shared" si="6"/>
        <v>2923.002239304245</v>
      </c>
      <c r="T13" s="22">
        <f t="shared" si="7"/>
        <v>2378.7428405061032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39622.132576100317</v>
      </c>
      <c r="D14" s="5">
        <f t="shared" si="0"/>
        <v>38637.225140480201</v>
      </c>
      <c r="E14" s="5">
        <f t="shared" si="1"/>
        <v>29137.225140480201</v>
      </c>
      <c r="F14" s="5">
        <f t="shared" si="2"/>
        <v>9815.0540083667856</v>
      </c>
      <c r="G14" s="5">
        <f t="shared" si="3"/>
        <v>28822.171132113413</v>
      </c>
      <c r="H14" s="22">
        <f t="shared" si="10"/>
        <v>17620.462639062262</v>
      </c>
      <c r="I14" s="5">
        <f t="shared" si="4"/>
        <v>45720.194802974118</v>
      </c>
      <c r="J14" s="26">
        <f t="shared" si="5"/>
        <v>0.16714355704037556</v>
      </c>
      <c r="L14" s="22">
        <f t="shared" si="11"/>
        <v>95629.578786152037</v>
      </c>
      <c r="M14" s="5">
        <f>scrimecost*Meta!O11</f>
        <v>2786.6880000000001</v>
      </c>
      <c r="N14" s="5">
        <f>L14-Grade11!L14</f>
        <v>3255.1511077229079</v>
      </c>
      <c r="O14" s="5">
        <f>Grade11!M14-M14</f>
        <v>139.07200000000012</v>
      </c>
      <c r="P14" s="22">
        <f t="shared" si="12"/>
        <v>450.75735913180625</v>
      </c>
      <c r="Q14" s="22"/>
      <c r="R14" s="22"/>
      <c r="S14" s="22">
        <f t="shared" si="6"/>
        <v>2982.336834280622</v>
      </c>
      <c r="T14" s="22">
        <f t="shared" si="7"/>
        <v>2329.0494406308394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40612.685890502828</v>
      </c>
      <c r="D15" s="5">
        <f t="shared" si="0"/>
        <v>39587.165768992207</v>
      </c>
      <c r="E15" s="5">
        <f t="shared" si="1"/>
        <v>30087.165768992207</v>
      </c>
      <c r="F15" s="5">
        <f t="shared" si="2"/>
        <v>10125.209623575956</v>
      </c>
      <c r="G15" s="5">
        <f t="shared" si="3"/>
        <v>29461.95614541625</v>
      </c>
      <c r="H15" s="22">
        <f t="shared" si="10"/>
        <v>18060.974205038819</v>
      </c>
      <c r="I15" s="5">
        <f t="shared" si="4"/>
        <v>46782.430408048473</v>
      </c>
      <c r="J15" s="26">
        <f t="shared" si="5"/>
        <v>0.16857899472319882</v>
      </c>
      <c r="L15" s="22">
        <f t="shared" si="11"/>
        <v>98020.318255805818</v>
      </c>
      <c r="M15" s="5">
        <f>scrimecost*Meta!O12</f>
        <v>2662.4340000000002</v>
      </c>
      <c r="N15" s="5">
        <f>L15-Grade11!L15</f>
        <v>3336.5298854159482</v>
      </c>
      <c r="O15" s="5">
        <f>Grade11!M15-M15</f>
        <v>132.87100000000009</v>
      </c>
      <c r="P15" s="22">
        <f t="shared" si="12"/>
        <v>461.56333428023555</v>
      </c>
      <c r="Q15" s="22"/>
      <c r="R15" s="22"/>
      <c r="S15" s="22">
        <f t="shared" si="6"/>
        <v>3046.8964669313659</v>
      </c>
      <c r="T15" s="22">
        <f t="shared" si="7"/>
        <v>2283.4072821208088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41628.003037765389</v>
      </c>
      <c r="D16" s="5">
        <f t="shared" si="0"/>
        <v>40560.854913217008</v>
      </c>
      <c r="E16" s="5">
        <f t="shared" si="1"/>
        <v>31060.854913217008</v>
      </c>
      <c r="F16" s="5">
        <f t="shared" si="2"/>
        <v>10443.119129165352</v>
      </c>
      <c r="G16" s="5">
        <f t="shared" si="3"/>
        <v>30117.735784051656</v>
      </c>
      <c r="H16" s="22">
        <f t="shared" si="10"/>
        <v>18512.49856016479</v>
      </c>
      <c r="I16" s="5">
        <f t="shared" si="4"/>
        <v>47871.221903249687</v>
      </c>
      <c r="J16" s="26">
        <f t="shared" si="5"/>
        <v>0.16997942173083122</v>
      </c>
      <c r="L16" s="22">
        <f t="shared" si="11"/>
        <v>100470.82621220098</v>
      </c>
      <c r="M16" s="5">
        <f>scrimecost*Meta!O13</f>
        <v>2235.5099999999998</v>
      </c>
      <c r="N16" s="5">
        <f>L16-Grade11!L16</f>
        <v>3419.9431325513578</v>
      </c>
      <c r="O16" s="5">
        <f>Grade11!M16-M16</f>
        <v>111.56500000000005</v>
      </c>
      <c r="P16" s="22">
        <f t="shared" si="12"/>
        <v>472.63945880737566</v>
      </c>
      <c r="Q16" s="22"/>
      <c r="R16" s="22"/>
      <c r="S16" s="22">
        <f t="shared" si="6"/>
        <v>3098.3294150484103</v>
      </c>
      <c r="T16" s="22">
        <f t="shared" si="7"/>
        <v>2228.2142324933238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42668.703113709525</v>
      </c>
      <c r="D17" s="5">
        <f t="shared" si="0"/>
        <v>41558.886286047433</v>
      </c>
      <c r="E17" s="5">
        <f t="shared" si="1"/>
        <v>32058.886286047433</v>
      </c>
      <c r="F17" s="5">
        <f t="shared" si="2"/>
        <v>10768.976372394487</v>
      </c>
      <c r="G17" s="5">
        <f t="shared" si="3"/>
        <v>30789.909913652948</v>
      </c>
      <c r="H17" s="22">
        <f t="shared" si="10"/>
        <v>18975.311024168906</v>
      </c>
      <c r="I17" s="5">
        <f t="shared" si="4"/>
        <v>48987.233185830934</v>
      </c>
      <c r="J17" s="26">
        <f t="shared" si="5"/>
        <v>0.17134569198217994</v>
      </c>
      <c r="L17" s="22">
        <f t="shared" si="11"/>
        <v>102982.59686750598</v>
      </c>
      <c r="M17" s="5">
        <f>scrimecost*Meta!O14</f>
        <v>2235.5099999999998</v>
      </c>
      <c r="N17" s="5">
        <f>L17-Grade11!L17</f>
        <v>3505.4417108651542</v>
      </c>
      <c r="O17" s="5">
        <f>Grade11!M17-M17</f>
        <v>111.56500000000005</v>
      </c>
      <c r="P17" s="22">
        <f t="shared" si="12"/>
        <v>483.99248644769426</v>
      </c>
      <c r="Q17" s="22"/>
      <c r="R17" s="22"/>
      <c r="S17" s="22">
        <f t="shared" si="6"/>
        <v>3172.5810957683821</v>
      </c>
      <c r="T17" s="22">
        <f t="shared" si="7"/>
        <v>2189.5040611938357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43735.420691552259</v>
      </c>
      <c r="D18" s="5">
        <f t="shared" si="0"/>
        <v>42581.868443198611</v>
      </c>
      <c r="E18" s="5">
        <f t="shared" si="1"/>
        <v>33081.868443198611</v>
      </c>
      <c r="F18" s="5">
        <f t="shared" si="2"/>
        <v>11102.980046704346</v>
      </c>
      <c r="G18" s="5">
        <f t="shared" si="3"/>
        <v>31478.888396494265</v>
      </c>
      <c r="H18" s="22">
        <f t="shared" si="10"/>
        <v>19449.693799773126</v>
      </c>
      <c r="I18" s="5">
        <f t="shared" si="4"/>
        <v>50131.144750476691</v>
      </c>
      <c r="J18" s="26">
        <f t="shared" si="5"/>
        <v>0.17267863856886159</v>
      </c>
      <c r="L18" s="22">
        <f t="shared" si="11"/>
        <v>105557.16178919362</v>
      </c>
      <c r="M18" s="5">
        <f>scrimecost*Meta!O15</f>
        <v>2235.5099999999998</v>
      </c>
      <c r="N18" s="5">
        <f>L18-Grade11!L18</f>
        <v>3593.0777536367677</v>
      </c>
      <c r="O18" s="5">
        <f>Grade11!M18-M18</f>
        <v>111.56500000000005</v>
      </c>
      <c r="P18" s="22">
        <f t="shared" si="12"/>
        <v>495.62933977902065</v>
      </c>
      <c r="Q18" s="22"/>
      <c r="R18" s="22"/>
      <c r="S18" s="22">
        <f t="shared" si="6"/>
        <v>3248.6890685063322</v>
      </c>
      <c r="T18" s="22">
        <f t="shared" si="7"/>
        <v>2151.5172839007141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44828.806208841066</v>
      </c>
      <c r="D19" s="5">
        <f t="shared" si="0"/>
        <v>43630.425154278579</v>
      </c>
      <c r="E19" s="5">
        <f t="shared" si="1"/>
        <v>34130.425154278579</v>
      </c>
      <c r="F19" s="5">
        <f t="shared" si="2"/>
        <v>11445.333812871955</v>
      </c>
      <c r="G19" s="5">
        <f t="shared" si="3"/>
        <v>32185.091341406624</v>
      </c>
      <c r="H19" s="22">
        <f t="shared" si="10"/>
        <v>19935.936144767453</v>
      </c>
      <c r="I19" s="5">
        <f t="shared" si="4"/>
        <v>51303.654104238609</v>
      </c>
      <c r="J19" s="26">
        <f t="shared" si="5"/>
        <v>0.17397907426318518</v>
      </c>
      <c r="L19" s="22">
        <f t="shared" si="11"/>
        <v>108196.09083392347</v>
      </c>
      <c r="M19" s="5">
        <f>scrimecost*Meta!O16</f>
        <v>2235.5099999999998</v>
      </c>
      <c r="N19" s="5">
        <f>L19-Grade11!L19</f>
        <v>3682.9046974777011</v>
      </c>
      <c r="O19" s="5">
        <f>Grade11!M19-M19</f>
        <v>111.56500000000005</v>
      </c>
      <c r="P19" s="22">
        <f t="shared" si="12"/>
        <v>507.5571144436305</v>
      </c>
      <c r="Q19" s="22"/>
      <c r="R19" s="22"/>
      <c r="S19" s="22">
        <f t="shared" si="6"/>
        <v>3326.6997405627535</v>
      </c>
      <c r="T19" s="22">
        <f t="shared" si="7"/>
        <v>2114.2384451365319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45949.526364062091</v>
      </c>
      <c r="D20" s="5">
        <f t="shared" si="0"/>
        <v>44705.195783135539</v>
      </c>
      <c r="E20" s="5">
        <f t="shared" si="1"/>
        <v>35205.195783135539</v>
      </c>
      <c r="F20" s="5">
        <f t="shared" si="2"/>
        <v>11866.766001507307</v>
      </c>
      <c r="G20" s="5">
        <f t="shared" si="3"/>
        <v>32838.429781628234</v>
      </c>
      <c r="H20" s="22">
        <f t="shared" si="10"/>
        <v>20434.334548386643</v>
      </c>
      <c r="I20" s="5">
        <f t="shared" si="4"/>
        <v>52434.956613531023</v>
      </c>
      <c r="J20" s="26">
        <f t="shared" si="5"/>
        <v>0.17635550842998776</v>
      </c>
      <c r="L20" s="22">
        <f t="shared" si="11"/>
        <v>110900.99310477154</v>
      </c>
      <c r="M20" s="5">
        <f>scrimecost*Meta!O17</f>
        <v>2235.5099999999998</v>
      </c>
      <c r="N20" s="5">
        <f>L20-Grade11!L20</f>
        <v>3774.9773149146204</v>
      </c>
      <c r="O20" s="5">
        <f>Grade11!M20-M20</f>
        <v>111.56500000000005</v>
      </c>
      <c r="P20" s="22">
        <f t="shared" si="12"/>
        <v>522.24002048765146</v>
      </c>
      <c r="Q20" s="22"/>
      <c r="R20" s="22"/>
      <c r="S20" s="22">
        <f t="shared" si="6"/>
        <v>3409.0832193151741</v>
      </c>
      <c r="T20" s="22">
        <f t="shared" si="7"/>
        <v>2079.1299455799285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47098.264523163642</v>
      </c>
      <c r="D21" s="5">
        <f t="shared" si="0"/>
        <v>45806.835677713927</v>
      </c>
      <c r="E21" s="5">
        <f t="shared" si="1"/>
        <v>36306.835677713927</v>
      </c>
      <c r="F21" s="5">
        <f t="shared" si="2"/>
        <v>12336.615416544992</v>
      </c>
      <c r="G21" s="5">
        <f t="shared" si="3"/>
        <v>33470.220261168935</v>
      </c>
      <c r="H21" s="22">
        <f t="shared" si="10"/>
        <v>20945.192912096303</v>
      </c>
      <c r="I21" s="5">
        <f t="shared" si="4"/>
        <v>53556.660263869286</v>
      </c>
      <c r="J21" s="26">
        <f t="shared" si="5"/>
        <v>0.17925450627229292</v>
      </c>
      <c r="L21" s="22">
        <f t="shared" si="11"/>
        <v>113673.51793239084</v>
      </c>
      <c r="M21" s="5">
        <f>scrimecost*Meta!O18</f>
        <v>1802.2140000000002</v>
      </c>
      <c r="N21" s="5">
        <f>L21-Grade11!L21</f>
        <v>3869.3517477874993</v>
      </c>
      <c r="O21" s="5">
        <f>Grade11!M21-M21</f>
        <v>89.940999999999804</v>
      </c>
      <c r="P21" s="22">
        <f t="shared" si="12"/>
        <v>538.60980666410762</v>
      </c>
      <c r="Q21" s="22"/>
      <c r="R21" s="22"/>
      <c r="S21" s="22">
        <f t="shared" si="6"/>
        <v>3473.5063512130287</v>
      </c>
      <c r="T21" s="22">
        <f t="shared" si="7"/>
        <v>2032.8989762459469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48275.721136242726</v>
      </c>
      <c r="D22" s="5">
        <f t="shared" si="0"/>
        <v>46936.016569656771</v>
      </c>
      <c r="E22" s="5">
        <f t="shared" si="1"/>
        <v>37436.016569656771</v>
      </c>
      <c r="F22" s="5">
        <f t="shared" si="2"/>
        <v>12818.211066958613</v>
      </c>
      <c r="G22" s="5">
        <f t="shared" si="3"/>
        <v>34117.80550269816</v>
      </c>
      <c r="H22" s="22">
        <f t="shared" si="10"/>
        <v>21468.822734898713</v>
      </c>
      <c r="I22" s="5">
        <f t="shared" si="4"/>
        <v>54706.406505466024</v>
      </c>
      <c r="J22" s="26">
        <f t="shared" si="5"/>
        <v>0.18208279685015152</v>
      </c>
      <c r="L22" s="22">
        <f t="shared" si="11"/>
        <v>116515.35588070059</v>
      </c>
      <c r="M22" s="5">
        <f>scrimecost*Meta!O19</f>
        <v>1802.2140000000002</v>
      </c>
      <c r="N22" s="5">
        <f>L22-Grade11!L22</f>
        <v>3966.0855414821854</v>
      </c>
      <c r="O22" s="5">
        <f>Grade11!M22-M22</f>
        <v>89.940999999999804</v>
      </c>
      <c r="P22" s="22">
        <f t="shared" si="12"/>
        <v>555.38883749497472</v>
      </c>
      <c r="Q22" s="22"/>
      <c r="R22" s="22"/>
      <c r="S22" s="22">
        <f t="shared" si="6"/>
        <v>3561.3943570083179</v>
      </c>
      <c r="T22" s="22">
        <f t="shared" si="7"/>
        <v>2000.1908456815249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49482.614164648796</v>
      </c>
      <c r="D23" s="5">
        <f t="shared" si="0"/>
        <v>48093.426983898193</v>
      </c>
      <c r="E23" s="5">
        <f t="shared" si="1"/>
        <v>38593.426983898193</v>
      </c>
      <c r="F23" s="5">
        <f t="shared" si="2"/>
        <v>13311.846608632579</v>
      </c>
      <c r="G23" s="5">
        <f t="shared" si="3"/>
        <v>34781.580375265614</v>
      </c>
      <c r="H23" s="22">
        <f t="shared" si="10"/>
        <v>22005.543303271177</v>
      </c>
      <c r="I23" s="5">
        <f t="shared" si="4"/>
        <v>55884.89640310267</v>
      </c>
      <c r="J23" s="26">
        <f t="shared" si="5"/>
        <v>0.18484210473098933</v>
      </c>
      <c r="L23" s="22">
        <f t="shared" si="11"/>
        <v>119428.23977771809</v>
      </c>
      <c r="M23" s="5">
        <f>scrimecost*Meta!O20</f>
        <v>1802.2140000000002</v>
      </c>
      <c r="N23" s="5">
        <f>L23-Grade11!L23</f>
        <v>4065.2376800191996</v>
      </c>
      <c r="O23" s="5">
        <f>Grade11!M23-M23</f>
        <v>89.940999999999804</v>
      </c>
      <c r="P23" s="22">
        <f t="shared" si="12"/>
        <v>572.58734409661395</v>
      </c>
      <c r="Q23" s="22"/>
      <c r="R23" s="22"/>
      <c r="S23" s="22">
        <f t="shared" si="6"/>
        <v>3651.4795629484611</v>
      </c>
      <c r="T23" s="22">
        <f t="shared" si="7"/>
        <v>1967.9946458991806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50719.67951876502</v>
      </c>
      <c r="D24" s="5">
        <f t="shared" si="0"/>
        <v>49279.772658495654</v>
      </c>
      <c r="E24" s="5">
        <f t="shared" si="1"/>
        <v>39779.772658495654</v>
      </c>
      <c r="F24" s="5">
        <f t="shared" si="2"/>
        <v>13817.823038848397</v>
      </c>
      <c r="G24" s="5">
        <f t="shared" si="3"/>
        <v>35461.949619647261</v>
      </c>
      <c r="H24" s="22">
        <f t="shared" si="10"/>
        <v>22555.681885852962</v>
      </c>
      <c r="I24" s="5">
        <f t="shared" si="4"/>
        <v>57092.848548180249</v>
      </c>
      <c r="J24" s="26">
        <f t="shared" si="5"/>
        <v>0.18753411241961149</v>
      </c>
      <c r="L24" s="22">
        <f t="shared" si="11"/>
        <v>122413.94577216107</v>
      </c>
      <c r="M24" s="5">
        <f>scrimecost*Meta!O21</f>
        <v>1802.2140000000002</v>
      </c>
      <c r="N24" s="5">
        <f>L24-Grade11!L24</f>
        <v>4166.8686220197123</v>
      </c>
      <c r="O24" s="5">
        <f>Grade11!M24-M24</f>
        <v>89.940999999999804</v>
      </c>
      <c r="P24" s="22">
        <f t="shared" si="12"/>
        <v>590.21581336329405</v>
      </c>
      <c r="Q24" s="22"/>
      <c r="R24" s="22"/>
      <c r="S24" s="22">
        <f t="shared" si="6"/>
        <v>3743.8168990371623</v>
      </c>
      <c r="T24" s="22">
        <f t="shared" si="7"/>
        <v>1936.3029530960798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51987.671506734136</v>
      </c>
      <c r="D25" s="5">
        <f t="shared" si="0"/>
        <v>50495.776974958033</v>
      </c>
      <c r="E25" s="5">
        <f t="shared" si="1"/>
        <v>40995.776974958033</v>
      </c>
      <c r="F25" s="5">
        <f t="shared" si="2"/>
        <v>14336.4488798196</v>
      </c>
      <c r="G25" s="5">
        <f t="shared" si="3"/>
        <v>36159.328095138437</v>
      </c>
      <c r="H25" s="22">
        <f t="shared" si="10"/>
        <v>23119.573932999283</v>
      </c>
      <c r="I25" s="5">
        <f t="shared" si="4"/>
        <v>58330.999496884746</v>
      </c>
      <c r="J25" s="26">
        <f t="shared" si="5"/>
        <v>0.19016046138412085</v>
      </c>
      <c r="L25" s="22">
        <f t="shared" si="11"/>
        <v>125474.29441646508</v>
      </c>
      <c r="M25" s="5">
        <f>scrimecost*Meta!O22</f>
        <v>1802.2140000000002</v>
      </c>
      <c r="N25" s="5">
        <f>L25-Grade11!L25</f>
        <v>4271.0403375702299</v>
      </c>
      <c r="O25" s="5">
        <f>Grade11!M25-M25</f>
        <v>89.940999999999804</v>
      </c>
      <c r="P25" s="22">
        <f t="shared" si="12"/>
        <v>608.28499436164088</v>
      </c>
      <c r="Q25" s="22"/>
      <c r="R25" s="22"/>
      <c r="S25" s="22">
        <f t="shared" si="6"/>
        <v>3838.4626685280741</v>
      </c>
      <c r="T25" s="22">
        <f t="shared" si="7"/>
        <v>1905.1084262556703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53287.363294402479</v>
      </c>
      <c r="D26" s="5">
        <f t="shared" si="0"/>
        <v>51742.181399331974</v>
      </c>
      <c r="E26" s="5">
        <f t="shared" si="1"/>
        <v>42242.181399331974</v>
      </c>
      <c r="F26" s="5">
        <f t="shared" si="2"/>
        <v>14868.040366815088</v>
      </c>
      <c r="G26" s="5">
        <f t="shared" si="3"/>
        <v>36874.141032516884</v>
      </c>
      <c r="H26" s="22">
        <f t="shared" si="10"/>
        <v>23697.563281324263</v>
      </c>
      <c r="I26" s="5">
        <f t="shared" si="4"/>
        <v>59600.10421930685</v>
      </c>
      <c r="J26" s="26">
        <f t="shared" si="5"/>
        <v>0.192722753056813</v>
      </c>
      <c r="L26" s="22">
        <f t="shared" si="11"/>
        <v>128611.15177687668</v>
      </c>
      <c r="M26" s="5">
        <f>scrimecost*Meta!O23</f>
        <v>1398.654</v>
      </c>
      <c r="N26" s="5">
        <f>L26-Grade11!L26</f>
        <v>4377.8163460094511</v>
      </c>
      <c r="O26" s="5">
        <f>Grade11!M26-M26</f>
        <v>69.800999999999931</v>
      </c>
      <c r="P26" s="22">
        <f t="shared" si="12"/>
        <v>626.80590488494659</v>
      </c>
      <c r="Q26" s="22"/>
      <c r="R26" s="22"/>
      <c r="S26" s="22">
        <f t="shared" si="6"/>
        <v>3915.6165422562153</v>
      </c>
      <c r="T26" s="22">
        <f t="shared" si="7"/>
        <v>1864.9457394675419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54619.547376762552</v>
      </c>
      <c r="D27" s="5">
        <f t="shared" si="0"/>
        <v>53019.74593431528</v>
      </c>
      <c r="E27" s="5">
        <f t="shared" si="1"/>
        <v>43519.74593431528</v>
      </c>
      <c r="F27" s="5">
        <f t="shared" si="2"/>
        <v>15412.921640985465</v>
      </c>
      <c r="G27" s="5">
        <f t="shared" si="3"/>
        <v>37606.824293329817</v>
      </c>
      <c r="H27" s="22">
        <f t="shared" si="10"/>
        <v>24290.002363357369</v>
      </c>
      <c r="I27" s="5">
        <f t="shared" si="4"/>
        <v>60900.936559789538</v>
      </c>
      <c r="J27" s="26">
        <f t="shared" si="5"/>
        <v>0.19522254981065895</v>
      </c>
      <c r="L27" s="22">
        <f t="shared" si="11"/>
        <v>131826.43057129861</v>
      </c>
      <c r="M27" s="5">
        <f>scrimecost*Meta!O24</f>
        <v>1398.654</v>
      </c>
      <c r="N27" s="5">
        <f>L27-Grade11!L27</f>
        <v>4487.261754659703</v>
      </c>
      <c r="O27" s="5">
        <f>Grade11!M27-M27</f>
        <v>69.800999999999931</v>
      </c>
      <c r="P27" s="22">
        <f t="shared" si="12"/>
        <v>645.78983817133496</v>
      </c>
      <c r="Q27" s="22"/>
      <c r="R27" s="22"/>
      <c r="S27" s="22">
        <f t="shared" si="6"/>
        <v>4015.0537538275971</v>
      </c>
      <c r="T27" s="22">
        <f t="shared" si="7"/>
        <v>1835.105678913596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55985.036061181614</v>
      </c>
      <c r="D28" s="5">
        <f t="shared" si="0"/>
        <v>54329.249582673161</v>
      </c>
      <c r="E28" s="5">
        <f t="shared" si="1"/>
        <v>44829.249582673161</v>
      </c>
      <c r="F28" s="5">
        <f t="shared" si="2"/>
        <v>15971.424947010102</v>
      </c>
      <c r="G28" s="5">
        <f t="shared" si="3"/>
        <v>38357.824635663055</v>
      </c>
      <c r="H28" s="22">
        <f t="shared" si="10"/>
        <v>24897.252422441303</v>
      </c>
      <c r="I28" s="5">
        <f t="shared" si="4"/>
        <v>62234.289708784265</v>
      </c>
      <c r="J28" s="26">
        <f t="shared" si="5"/>
        <v>0.19766137591197214</v>
      </c>
      <c r="L28" s="22">
        <f t="shared" si="11"/>
        <v>135122.09133558109</v>
      </c>
      <c r="M28" s="5">
        <f>scrimecost*Meta!O25</f>
        <v>1398.654</v>
      </c>
      <c r="N28" s="5">
        <f>L28-Grade11!L28</f>
        <v>4599.4432985262101</v>
      </c>
      <c r="O28" s="5">
        <f>Grade11!M28-M28</f>
        <v>69.800999999999931</v>
      </c>
      <c r="P28" s="22">
        <f t="shared" si="12"/>
        <v>665.2483697898831</v>
      </c>
      <c r="Q28" s="22"/>
      <c r="R28" s="22"/>
      <c r="S28" s="22">
        <f t="shared" si="6"/>
        <v>4116.9768956882626</v>
      </c>
      <c r="T28" s="22">
        <f t="shared" si="7"/>
        <v>1805.7258453590362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57384.661962711143</v>
      </c>
      <c r="D29" s="5">
        <f t="shared" si="0"/>
        <v>55671.490822239983</v>
      </c>
      <c r="E29" s="5">
        <f t="shared" si="1"/>
        <v>46171.490822239983</v>
      </c>
      <c r="F29" s="5">
        <f t="shared" si="2"/>
        <v>16543.89083568535</v>
      </c>
      <c r="G29" s="5">
        <f t="shared" si="3"/>
        <v>39127.599986554633</v>
      </c>
      <c r="H29" s="22">
        <f t="shared" si="10"/>
        <v>25519.683733002334</v>
      </c>
      <c r="I29" s="5">
        <f t="shared" si="4"/>
        <v>63600.976686503869</v>
      </c>
      <c r="J29" s="26">
        <f t="shared" si="5"/>
        <v>0.20004071844983856</v>
      </c>
      <c r="L29" s="22">
        <f t="shared" si="11"/>
        <v>138500.14361897059</v>
      </c>
      <c r="M29" s="5">
        <f>scrimecost*Meta!O26</f>
        <v>1398.654</v>
      </c>
      <c r="N29" s="5">
        <f>L29-Grade11!L29</f>
        <v>4714.4293809893425</v>
      </c>
      <c r="O29" s="5">
        <f>Grade11!M29-M29</f>
        <v>69.800999999999931</v>
      </c>
      <c r="P29" s="22">
        <f t="shared" si="12"/>
        <v>685.19336469889458</v>
      </c>
      <c r="Q29" s="22"/>
      <c r="R29" s="22"/>
      <c r="S29" s="22">
        <f t="shared" si="6"/>
        <v>4221.4481160954183</v>
      </c>
      <c r="T29" s="22">
        <f t="shared" si="7"/>
        <v>1776.7998526771748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58819.278511778924</v>
      </c>
      <c r="D30" s="5">
        <f t="shared" si="0"/>
        <v>57047.288092795985</v>
      </c>
      <c r="E30" s="5">
        <f t="shared" si="1"/>
        <v>47547.288092795985</v>
      </c>
      <c r="F30" s="5">
        <f t="shared" si="2"/>
        <v>17130.668371577489</v>
      </c>
      <c r="G30" s="5">
        <f t="shared" si="3"/>
        <v>39916.619721218492</v>
      </c>
      <c r="H30" s="22">
        <f t="shared" si="10"/>
        <v>26157.675826327388</v>
      </c>
      <c r="I30" s="5">
        <f t="shared" si="4"/>
        <v>65001.830838666458</v>
      </c>
      <c r="J30" s="26">
        <f t="shared" si="5"/>
        <v>0.20236202824287916</v>
      </c>
      <c r="L30" s="22">
        <f t="shared" si="11"/>
        <v>141962.64720944481</v>
      </c>
      <c r="M30" s="5">
        <f>scrimecost*Meta!O27</f>
        <v>1398.654</v>
      </c>
      <c r="N30" s="5">
        <f>L30-Grade11!L30</f>
        <v>4832.2901155140717</v>
      </c>
      <c r="O30" s="5">
        <f>Grade11!M30-M30</f>
        <v>69.800999999999931</v>
      </c>
      <c r="P30" s="22">
        <f t="shared" si="12"/>
        <v>705.6369844806319</v>
      </c>
      <c r="Q30" s="22"/>
      <c r="R30" s="22"/>
      <c r="S30" s="22">
        <f t="shared" si="6"/>
        <v>4328.5311170127652</v>
      </c>
      <c r="T30" s="22">
        <f t="shared" si="7"/>
        <v>1748.3213728287651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60289.760474573392</v>
      </c>
      <c r="D31" s="5">
        <f t="shared" si="0"/>
        <v>58457.480295115878</v>
      </c>
      <c r="E31" s="5">
        <f t="shared" si="1"/>
        <v>48957.480295115878</v>
      </c>
      <c r="F31" s="5">
        <f t="shared" si="2"/>
        <v>17732.115345866921</v>
      </c>
      <c r="G31" s="5">
        <f t="shared" si="3"/>
        <v>40725.364949248957</v>
      </c>
      <c r="H31" s="22">
        <f t="shared" si="10"/>
        <v>26811.617721985571</v>
      </c>
      <c r="I31" s="5">
        <f t="shared" si="4"/>
        <v>66437.706344633116</v>
      </c>
      <c r="J31" s="26">
        <f t="shared" si="5"/>
        <v>0.20462672072389423</v>
      </c>
      <c r="L31" s="22">
        <f t="shared" si="11"/>
        <v>145511.71338968095</v>
      </c>
      <c r="M31" s="5">
        <f>scrimecost*Meta!O28</f>
        <v>1223.424</v>
      </c>
      <c r="N31" s="5">
        <f>L31-Grade11!L31</f>
        <v>4953.0973684019409</v>
      </c>
      <c r="O31" s="5">
        <f>Grade11!M31-M31</f>
        <v>61.055999999999813</v>
      </c>
      <c r="P31" s="22">
        <f t="shared" si="12"/>
        <v>726.59169475691237</v>
      </c>
      <c r="Q31" s="22"/>
      <c r="R31" s="22"/>
      <c r="S31" s="22">
        <f t="shared" si="6"/>
        <v>4429.6686229530615</v>
      </c>
      <c r="T31" s="22">
        <f t="shared" si="7"/>
        <v>1716.9420238569051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61797.004486437727</v>
      </c>
      <c r="D32" s="5">
        <f t="shared" si="0"/>
        <v>59902.927302493779</v>
      </c>
      <c r="E32" s="5">
        <f t="shared" si="1"/>
        <v>50402.927302493779</v>
      </c>
      <c r="F32" s="5">
        <f t="shared" si="2"/>
        <v>18348.598494513597</v>
      </c>
      <c r="G32" s="5">
        <f t="shared" si="3"/>
        <v>41554.328807980186</v>
      </c>
      <c r="H32" s="22">
        <f t="shared" si="10"/>
        <v>27481.908165035209</v>
      </c>
      <c r="I32" s="5">
        <f t="shared" si="4"/>
        <v>67909.478738248959</v>
      </c>
      <c r="J32" s="26">
        <f t="shared" si="5"/>
        <v>0.20683617680293337</v>
      </c>
      <c r="L32" s="22">
        <f t="shared" si="11"/>
        <v>149149.50622442298</v>
      </c>
      <c r="M32" s="5">
        <f>scrimecost*Meta!O29</f>
        <v>1223.424</v>
      </c>
      <c r="N32" s="5">
        <f>L32-Grade11!L32</f>
        <v>5076.9248026119894</v>
      </c>
      <c r="O32" s="5">
        <f>Grade11!M32-M32</f>
        <v>61.055999999999813</v>
      </c>
      <c r="P32" s="22">
        <f t="shared" si="12"/>
        <v>748.07027279009992</v>
      </c>
      <c r="Q32" s="22"/>
      <c r="R32" s="22"/>
      <c r="S32" s="22">
        <f t="shared" si="6"/>
        <v>4542.1727007918535</v>
      </c>
      <c r="T32" s="22">
        <f t="shared" si="7"/>
        <v>1689.4747446343506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63341.929598598668</v>
      </c>
      <c r="D33" s="5">
        <f t="shared" si="0"/>
        <v>61384.510485056118</v>
      </c>
      <c r="E33" s="5">
        <f t="shared" si="1"/>
        <v>51884.510485056118</v>
      </c>
      <c r="F33" s="5">
        <f t="shared" si="2"/>
        <v>18980.493721876435</v>
      </c>
      <c r="G33" s="5">
        <f t="shared" si="3"/>
        <v>42404.016763179679</v>
      </c>
      <c r="H33" s="22">
        <f t="shared" si="10"/>
        <v>28168.955869161091</v>
      </c>
      <c r="I33" s="5">
        <f t="shared" si="4"/>
        <v>69418.045441705166</v>
      </c>
      <c r="J33" s="26">
        <f t="shared" si="5"/>
        <v>0.208991743709313</v>
      </c>
      <c r="L33" s="22">
        <f t="shared" si="11"/>
        <v>152878.24388003355</v>
      </c>
      <c r="M33" s="5">
        <f>scrimecost*Meta!O30</f>
        <v>1223.424</v>
      </c>
      <c r="N33" s="5">
        <f>L33-Grade11!L33</f>
        <v>5203.8479226773197</v>
      </c>
      <c r="O33" s="5">
        <f>Grade11!M33-M33</f>
        <v>61.055999999999813</v>
      </c>
      <c r="P33" s="22">
        <f t="shared" si="12"/>
        <v>770.08581527411718</v>
      </c>
      <c r="Q33" s="22"/>
      <c r="R33" s="22"/>
      <c r="S33" s="22">
        <f t="shared" si="6"/>
        <v>4657.4893805766378</v>
      </c>
      <c r="T33" s="22">
        <f t="shared" si="7"/>
        <v>1662.4309046126696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64925.477838563624</v>
      </c>
      <c r="D34" s="5">
        <f t="shared" si="0"/>
        <v>62903.133247182508</v>
      </c>
      <c r="E34" s="5">
        <f t="shared" si="1"/>
        <v>53403.133247182508</v>
      </c>
      <c r="F34" s="5">
        <f t="shared" si="2"/>
        <v>19628.186329923337</v>
      </c>
      <c r="G34" s="5">
        <f t="shared" si="3"/>
        <v>43274.946917259171</v>
      </c>
      <c r="H34" s="22">
        <f t="shared" si="10"/>
        <v>28873.179765890112</v>
      </c>
      <c r="I34" s="5">
        <f t="shared" si="4"/>
        <v>70964.326312747784</v>
      </c>
      <c r="J34" s="26">
        <f t="shared" si="5"/>
        <v>0.21109473581309793</v>
      </c>
      <c r="L34" s="22">
        <f t="shared" si="11"/>
        <v>156700.19997703435</v>
      </c>
      <c r="M34" s="5">
        <f>scrimecost*Meta!O31</f>
        <v>1223.424</v>
      </c>
      <c r="N34" s="5">
        <f>L34-Grade11!L34</f>
        <v>5333.9441207441851</v>
      </c>
      <c r="O34" s="5">
        <f>Grade11!M34-M34</f>
        <v>61.055999999999813</v>
      </c>
      <c r="P34" s="22">
        <f t="shared" si="12"/>
        <v>792.65174632023434</v>
      </c>
      <c r="Q34" s="22"/>
      <c r="R34" s="22"/>
      <c r="S34" s="22">
        <f t="shared" si="6"/>
        <v>4775.6889773559687</v>
      </c>
      <c r="T34" s="22">
        <f t="shared" si="7"/>
        <v>1635.8046363698134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66548.614784527701</v>
      </c>
      <c r="D35" s="5">
        <f t="shared" si="0"/>
        <v>64459.721578362063</v>
      </c>
      <c r="E35" s="5">
        <f t="shared" si="1"/>
        <v>54959.721578362063</v>
      </c>
      <c r="F35" s="5">
        <f t="shared" si="2"/>
        <v>20292.071253171423</v>
      </c>
      <c r="G35" s="5">
        <f t="shared" si="3"/>
        <v>44167.65032519064</v>
      </c>
      <c r="H35" s="22">
        <f t="shared" si="10"/>
        <v>29595.009260037365</v>
      </c>
      <c r="I35" s="5">
        <f t="shared" si="4"/>
        <v>72549.264205566476</v>
      </c>
      <c r="J35" s="26">
        <f t="shared" si="5"/>
        <v>0.21314643542654677</v>
      </c>
      <c r="L35" s="22">
        <f t="shared" si="11"/>
        <v>160617.7049764602</v>
      </c>
      <c r="M35" s="5">
        <f>scrimecost*Meta!O32</f>
        <v>1223.424</v>
      </c>
      <c r="N35" s="5">
        <f>L35-Grade11!L35</f>
        <v>5467.2927237628028</v>
      </c>
      <c r="O35" s="5">
        <f>Grade11!M35-M35</f>
        <v>61.055999999999813</v>
      </c>
      <c r="P35" s="22">
        <f t="shared" si="12"/>
        <v>815.78182564250494</v>
      </c>
      <c r="Q35" s="22"/>
      <c r="R35" s="22"/>
      <c r="S35" s="22">
        <f t="shared" si="6"/>
        <v>4896.8435640548423</v>
      </c>
      <c r="T35" s="22">
        <f t="shared" si="7"/>
        <v>1609.5901254606811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68212.330154140902</v>
      </c>
      <c r="D36" s="5">
        <f t="shared" si="0"/>
        <v>66055.224617821121</v>
      </c>
      <c r="E36" s="5">
        <f t="shared" si="1"/>
        <v>56555.224617821121</v>
      </c>
      <c r="F36" s="5">
        <f t="shared" si="2"/>
        <v>20972.553299500709</v>
      </c>
      <c r="G36" s="5">
        <f t="shared" si="3"/>
        <v>45082.671318320412</v>
      </c>
      <c r="H36" s="22">
        <f t="shared" si="10"/>
        <v>30334.884491538298</v>
      </c>
      <c r="I36" s="5">
        <f t="shared" si="4"/>
        <v>74173.825545705637</v>
      </c>
      <c r="J36" s="26">
        <f t="shared" si="5"/>
        <v>0.215148093586009</v>
      </c>
      <c r="L36" s="22">
        <f t="shared" si="11"/>
        <v>164633.14760087169</v>
      </c>
      <c r="M36" s="5">
        <f>scrimecost*Meta!O33</f>
        <v>988.72200000000009</v>
      </c>
      <c r="N36" s="5">
        <f>L36-Grade11!L36</f>
        <v>5603.9750418568728</v>
      </c>
      <c r="O36" s="5">
        <f>Grade11!M36-M36</f>
        <v>49.342999999999961</v>
      </c>
      <c r="P36" s="22">
        <f t="shared" si="12"/>
        <v>839.49015694783236</v>
      </c>
      <c r="Q36" s="22"/>
      <c r="R36" s="22"/>
      <c r="S36" s="22">
        <f t="shared" si="6"/>
        <v>5009.4779974211788</v>
      </c>
      <c r="T36" s="22">
        <f t="shared" si="7"/>
        <v>1580.1387067051721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69917.638407994411</v>
      </c>
      <c r="D37" s="5">
        <f t="shared" ref="D37:D56" si="15">IF(A37&lt;startage,1,0)*(C37*(1-initialunempprob))+IF(A37=startage,1,0)*(C37*(1-unempprob))+IF(A37&gt;startage,1,0)*(C37*(1-unempprob)+unempprob*300*52)</f>
        <v>67690.615233266639</v>
      </c>
      <c r="E37" s="5">
        <f t="shared" si="1"/>
        <v>58190.615233266639</v>
      </c>
      <c r="F37" s="5">
        <f t="shared" si="2"/>
        <v>21670.047396988222</v>
      </c>
      <c r="G37" s="5">
        <f t="shared" si="3"/>
        <v>46020.567836278417</v>
      </c>
      <c r="H37" s="22">
        <f t="shared" ref="H37:H56" si="16">benefits*B37/expnorm</f>
        <v>31093.256603826754</v>
      </c>
      <c r="I37" s="5">
        <f t="shared" ref="I37:I56" si="17">G37+IF(A37&lt;startage,1,0)*(H37*(1-initialunempprob))+IF(A37&gt;=startage,1,0)*(H37*(1-unempprob))</f>
        <v>75839.000919348269</v>
      </c>
      <c r="J37" s="26">
        <f t="shared" si="5"/>
        <v>0.21710093081475262</v>
      </c>
      <c r="L37" s="22">
        <f t="shared" ref="L37:L56" si="18">(sincome+sbenefits)*(1-sunemp)*B37/expnorm</f>
        <v>168748.97629089351</v>
      </c>
      <c r="M37" s="5">
        <f>scrimecost*Meta!O34</f>
        <v>988.72200000000009</v>
      </c>
      <c r="N37" s="5">
        <f>L37-Grade11!L37</f>
        <v>5744.0744179032918</v>
      </c>
      <c r="O37" s="5">
        <f>Grade11!M37-M37</f>
        <v>49.342999999999961</v>
      </c>
      <c r="P37" s="22">
        <f t="shared" si="12"/>
        <v>863.79119653579289</v>
      </c>
      <c r="Q37" s="22"/>
      <c r="R37" s="22"/>
      <c r="S37" s="22">
        <f t="shared" si="6"/>
        <v>5136.7660350716696</v>
      </c>
      <c r="T37" s="22">
        <f t="shared" si="7"/>
        <v>1554.8775485610345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71665.579368194289</v>
      </c>
      <c r="D38" s="5">
        <f t="shared" si="15"/>
        <v>69366.890614098331</v>
      </c>
      <c r="E38" s="5">
        <f t="shared" si="1"/>
        <v>59866.890614098331</v>
      </c>
      <c r="F38" s="5">
        <f t="shared" si="2"/>
        <v>22384.978846912938</v>
      </c>
      <c r="G38" s="5">
        <f t="shared" si="3"/>
        <v>46981.911767185389</v>
      </c>
      <c r="H38" s="22">
        <f t="shared" si="16"/>
        <v>31870.588018922423</v>
      </c>
      <c r="I38" s="5">
        <f t="shared" si="17"/>
        <v>77545.805677331984</v>
      </c>
      <c r="J38" s="26">
        <f t="shared" si="5"/>
        <v>0.21900613786718551</v>
      </c>
      <c r="L38" s="22">
        <f t="shared" si="18"/>
        <v>172967.70069816583</v>
      </c>
      <c r="M38" s="5">
        <f>scrimecost*Meta!O35</f>
        <v>988.72200000000009</v>
      </c>
      <c r="N38" s="5">
        <f>L38-Grade11!L38</f>
        <v>5887.6762783509039</v>
      </c>
      <c r="O38" s="5">
        <f>Grade11!M38-M38</f>
        <v>49.342999999999961</v>
      </c>
      <c r="P38" s="22">
        <f t="shared" si="12"/>
        <v>888.69976211345249</v>
      </c>
      <c r="Q38" s="22"/>
      <c r="R38" s="22"/>
      <c r="S38" s="22">
        <f t="shared" si="6"/>
        <v>5267.2362736634495</v>
      </c>
      <c r="T38" s="22">
        <f t="shared" si="7"/>
        <v>1530.005093519864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73457.218852399121</v>
      </c>
      <c r="D39" s="5">
        <f t="shared" si="15"/>
        <v>71085.07287945076</v>
      </c>
      <c r="E39" s="5">
        <f t="shared" si="1"/>
        <v>61585.07287945076</v>
      </c>
      <c r="F39" s="5">
        <f t="shared" si="2"/>
        <v>23117.783583085751</v>
      </c>
      <c r="G39" s="5">
        <f t="shared" si="3"/>
        <v>47967.289296365008</v>
      </c>
      <c r="H39" s="22">
        <f t="shared" si="16"/>
        <v>32667.35271939548</v>
      </c>
      <c r="I39" s="5">
        <f t="shared" si="17"/>
        <v>79295.280554265279</v>
      </c>
      <c r="J39" s="26">
        <f t="shared" si="5"/>
        <v>0.22086487645492478</v>
      </c>
      <c r="L39" s="22">
        <f t="shared" si="18"/>
        <v>177291.89321561996</v>
      </c>
      <c r="M39" s="5">
        <f>scrimecost*Meta!O36</f>
        <v>988.72200000000009</v>
      </c>
      <c r="N39" s="5">
        <f>L39-Grade11!L39</f>
        <v>6034.8681853096059</v>
      </c>
      <c r="O39" s="5">
        <f>Grade11!M39-M39</f>
        <v>49.342999999999961</v>
      </c>
      <c r="P39" s="22">
        <f t="shared" si="12"/>
        <v>914.23104183055318</v>
      </c>
      <c r="Q39" s="22"/>
      <c r="R39" s="22"/>
      <c r="S39" s="22">
        <f t="shared" si="6"/>
        <v>5400.9682682199482</v>
      </c>
      <c r="T39" s="22">
        <f t="shared" si="7"/>
        <v>1505.5159866343974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75293.64932370912</v>
      </c>
      <c r="D40" s="5">
        <f t="shared" si="15"/>
        <v>72846.209701437052</v>
      </c>
      <c r="E40" s="5">
        <f t="shared" si="1"/>
        <v>63346.209701437052</v>
      </c>
      <c r="F40" s="5">
        <f t="shared" si="2"/>
        <v>23868.908437662903</v>
      </c>
      <c r="G40" s="5">
        <f t="shared" si="3"/>
        <v>48977.301263774149</v>
      </c>
      <c r="H40" s="22">
        <f t="shared" si="16"/>
        <v>33484.036537380372</v>
      </c>
      <c r="I40" s="5">
        <f t="shared" si="17"/>
        <v>81088.492303121922</v>
      </c>
      <c r="J40" s="26">
        <f t="shared" ref="J40:J56" si="19">(F40-(IF(A40&gt;startage,1,0)*(unempprob*300*52)))/(IF(A40&lt;startage,1,0)*((C40+H40)*(1-initialunempprob))+IF(A40&gt;=startage,1,0)*((C40+H40)*(1-unempprob)))</f>
        <v>0.22267827995515832</v>
      </c>
      <c r="L40" s="22">
        <f t="shared" si="18"/>
        <v>181724.1905460105</v>
      </c>
      <c r="M40" s="5">
        <f>scrimecost*Meta!O37</f>
        <v>988.72200000000009</v>
      </c>
      <c r="N40" s="5">
        <f>L40-Grade11!L40</f>
        <v>6185.7398899424588</v>
      </c>
      <c r="O40" s="5">
        <f>Grade11!M40-M40</f>
        <v>49.342999999999961</v>
      </c>
      <c r="P40" s="22">
        <f t="shared" si="12"/>
        <v>940.4006035405821</v>
      </c>
      <c r="Q40" s="22"/>
      <c r="R40" s="22"/>
      <c r="S40" s="22">
        <f t="shared" ref="S40:S69" si="20">IF(A40&lt;startage,1,0)*(N40-Q40-R40)+IF(A40&gt;=startage,1,0)*completionprob*(N40*spart+O40+P40)</f>
        <v>5538.0435626404951</v>
      </c>
      <c r="T40" s="22">
        <f t="shared" ref="T40:T69" si="21">S40/sreturn^(A40-startage+1)</f>
        <v>1481.4049198206465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77175.990556801829</v>
      </c>
      <c r="D41" s="5">
        <f t="shared" si="15"/>
        <v>74651.374943972958</v>
      </c>
      <c r="E41" s="5">
        <f t="shared" si="1"/>
        <v>65151.374943972958</v>
      </c>
      <c r="F41" s="5">
        <f t="shared" si="2"/>
        <v>24638.811413604468</v>
      </c>
      <c r="G41" s="5">
        <f t="shared" si="3"/>
        <v>50012.56353036849</v>
      </c>
      <c r="H41" s="22">
        <f t="shared" si="16"/>
        <v>34321.137450814873</v>
      </c>
      <c r="I41" s="5">
        <f t="shared" si="17"/>
        <v>82926.534345699954</v>
      </c>
      <c r="J41" s="26">
        <f t="shared" si="19"/>
        <v>0.22444745410172759</v>
      </c>
      <c r="L41" s="22">
        <f t="shared" si="18"/>
        <v>186267.29530966072</v>
      </c>
      <c r="M41" s="5">
        <f>scrimecost*Meta!O38</f>
        <v>660.56399999999996</v>
      </c>
      <c r="N41" s="5">
        <f>L41-Grade11!L41</f>
        <v>6340.3833871909592</v>
      </c>
      <c r="O41" s="5">
        <f>Grade11!M41-M41</f>
        <v>32.966000000000008</v>
      </c>
      <c r="P41" s="22">
        <f t="shared" si="12"/>
        <v>967.22440429336109</v>
      </c>
      <c r="Q41" s="22"/>
      <c r="R41" s="22"/>
      <c r="S41" s="22">
        <f t="shared" si="20"/>
        <v>5662.3980174214284</v>
      </c>
      <c r="T41" s="22">
        <f t="shared" si="21"/>
        <v>1453.521558166492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79105.390320721883</v>
      </c>
      <c r="D42" s="5">
        <f t="shared" si="15"/>
        <v>76501.66931757229</v>
      </c>
      <c r="E42" s="5">
        <f t="shared" si="1"/>
        <v>67001.66931757229</v>
      </c>
      <c r="F42" s="5">
        <f t="shared" si="2"/>
        <v>25427.961963944581</v>
      </c>
      <c r="G42" s="5">
        <f t="shared" si="3"/>
        <v>51073.707353627709</v>
      </c>
      <c r="H42" s="22">
        <f t="shared" si="16"/>
        <v>35179.165887085248</v>
      </c>
      <c r="I42" s="5">
        <f t="shared" si="17"/>
        <v>84810.527439342462</v>
      </c>
      <c r="J42" s="26">
        <f t="shared" si="19"/>
        <v>0.22617347765935614</v>
      </c>
      <c r="L42" s="22">
        <f t="shared" si="18"/>
        <v>190923.97769240223</v>
      </c>
      <c r="M42" s="5">
        <f>scrimecost*Meta!O39</f>
        <v>660.56399999999996</v>
      </c>
      <c r="N42" s="5">
        <f>L42-Grade11!L42</f>
        <v>6498.8929718707514</v>
      </c>
      <c r="O42" s="5">
        <f>Grade11!M42-M42</f>
        <v>32.966000000000008</v>
      </c>
      <c r="P42" s="22">
        <f t="shared" si="12"/>
        <v>994.71880006495985</v>
      </c>
      <c r="Q42" s="22"/>
      <c r="R42" s="22"/>
      <c r="S42" s="22">
        <f t="shared" si="20"/>
        <v>5806.4127486219422</v>
      </c>
      <c r="T42" s="22">
        <f t="shared" si="21"/>
        <v>1430.3181770319616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81083.025078739927</v>
      </c>
      <c r="D43" s="5">
        <f t="shared" si="15"/>
        <v>78398.221050511595</v>
      </c>
      <c r="E43" s="5">
        <f t="shared" si="1"/>
        <v>68898.221050511595</v>
      </c>
      <c r="F43" s="5">
        <f t="shared" si="2"/>
        <v>26236.841278043197</v>
      </c>
      <c r="G43" s="5">
        <f t="shared" si="3"/>
        <v>52161.379772468397</v>
      </c>
      <c r="H43" s="22">
        <f t="shared" si="16"/>
        <v>36058.645034262372</v>
      </c>
      <c r="I43" s="5">
        <f t="shared" si="17"/>
        <v>86741.620360326007</v>
      </c>
      <c r="J43" s="26">
        <f t="shared" si="19"/>
        <v>0.22785740308143279</v>
      </c>
      <c r="L43" s="22">
        <f t="shared" si="18"/>
        <v>195697.07713471228</v>
      </c>
      <c r="M43" s="5">
        <f>scrimecost*Meta!O40</f>
        <v>660.56399999999996</v>
      </c>
      <c r="N43" s="5">
        <f>L43-Grade11!L43</f>
        <v>6661.3652961675252</v>
      </c>
      <c r="O43" s="5">
        <f>Grade11!M43-M43</f>
        <v>32.966000000000008</v>
      </c>
      <c r="P43" s="22">
        <f t="shared" si="12"/>
        <v>1022.9005557308485</v>
      </c>
      <c r="Q43" s="22"/>
      <c r="R43" s="22"/>
      <c r="S43" s="22">
        <f t="shared" si="20"/>
        <v>5954.0278481024598</v>
      </c>
      <c r="T43" s="22">
        <f t="shared" si="21"/>
        <v>1407.4704458198994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83110.100705708406</v>
      </c>
      <c r="D44" s="5">
        <f t="shared" si="15"/>
        <v>80342.186576774358</v>
      </c>
      <c r="E44" s="5">
        <f t="shared" si="1"/>
        <v>70842.186576774358</v>
      </c>
      <c r="F44" s="5">
        <f t="shared" si="2"/>
        <v>27065.942574994264</v>
      </c>
      <c r="G44" s="5">
        <f t="shared" si="3"/>
        <v>53276.244001780098</v>
      </c>
      <c r="H44" s="22">
        <f t="shared" si="16"/>
        <v>36960.111160118933</v>
      </c>
      <c r="I44" s="5">
        <f t="shared" si="17"/>
        <v>88720.990604334162</v>
      </c>
      <c r="J44" s="26">
        <f t="shared" si="19"/>
        <v>0.22950025715175137</v>
      </c>
      <c r="L44" s="22">
        <f t="shared" si="18"/>
        <v>200589.50406308006</v>
      </c>
      <c r="M44" s="5">
        <f>scrimecost*Meta!O41</f>
        <v>660.56399999999996</v>
      </c>
      <c r="N44" s="5">
        <f>L44-Grade11!L44</f>
        <v>6827.8994285716617</v>
      </c>
      <c r="O44" s="5">
        <f>Grade11!M44-M44</f>
        <v>32.966000000000008</v>
      </c>
      <c r="P44" s="22">
        <f t="shared" si="12"/>
        <v>1051.786855288384</v>
      </c>
      <c r="Q44" s="22"/>
      <c r="R44" s="22"/>
      <c r="S44" s="22">
        <f t="shared" si="20"/>
        <v>6105.333325069947</v>
      </c>
      <c r="T44" s="22">
        <f t="shared" si="21"/>
        <v>1384.9735246448215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85187.853223351121</v>
      </c>
      <c r="D45" s="5">
        <f t="shared" si="15"/>
        <v>82334.751241193735</v>
      </c>
      <c r="E45" s="5">
        <f t="shared" si="1"/>
        <v>72834.751241193735</v>
      </c>
      <c r="F45" s="5">
        <f t="shared" si="2"/>
        <v>27915.771404369127</v>
      </c>
      <c r="G45" s="5">
        <f t="shared" si="3"/>
        <v>54418.979836824612</v>
      </c>
      <c r="H45" s="22">
        <f t="shared" si="16"/>
        <v>37884.113939121904</v>
      </c>
      <c r="I45" s="5">
        <f t="shared" si="17"/>
        <v>90749.845104442516</v>
      </c>
      <c r="J45" s="26">
        <f t="shared" si="19"/>
        <v>0.23110304161059891</v>
      </c>
      <c r="L45" s="22">
        <f t="shared" si="18"/>
        <v>205604.24166465708</v>
      </c>
      <c r="M45" s="5">
        <f>scrimecost*Meta!O42</f>
        <v>660.56399999999996</v>
      </c>
      <c r="N45" s="5">
        <f>L45-Grade11!L45</f>
        <v>6998.5969142859976</v>
      </c>
      <c r="O45" s="5">
        <f>Grade11!M45-M45</f>
        <v>32.966000000000008</v>
      </c>
      <c r="P45" s="22">
        <f t="shared" si="12"/>
        <v>1081.3953123348585</v>
      </c>
      <c r="Q45" s="22"/>
      <c r="R45" s="22"/>
      <c r="S45" s="22">
        <f t="shared" si="20"/>
        <v>6260.4214389616945</v>
      </c>
      <c r="T45" s="22">
        <f t="shared" si="21"/>
        <v>1362.822613111141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87317.549553934892</v>
      </c>
      <c r="D46" s="5">
        <f t="shared" si="15"/>
        <v>84377.130022223559</v>
      </c>
      <c r="E46" s="5">
        <f t="shared" si="1"/>
        <v>74877.130022223559</v>
      </c>
      <c r="F46" s="5">
        <f t="shared" si="2"/>
        <v>28786.845954478347</v>
      </c>
      <c r="G46" s="5">
        <f t="shared" si="3"/>
        <v>55590.284067745211</v>
      </c>
      <c r="H46" s="22">
        <f t="shared" si="16"/>
        <v>38831.216787599951</v>
      </c>
      <c r="I46" s="5">
        <f t="shared" si="17"/>
        <v>92829.420967053564</v>
      </c>
      <c r="J46" s="26">
        <f t="shared" si="19"/>
        <v>0.23266673376557201</v>
      </c>
      <c r="L46" s="22">
        <f t="shared" si="18"/>
        <v>210744.34770627349</v>
      </c>
      <c r="M46" s="5">
        <f>scrimecost*Meta!O43</f>
        <v>366.39</v>
      </c>
      <c r="N46" s="5">
        <f>L46-Grade11!L46</f>
        <v>7173.5618371432065</v>
      </c>
      <c r="O46" s="5">
        <f>Grade11!M46-M46</f>
        <v>18.284999999999968</v>
      </c>
      <c r="P46" s="22">
        <f t="shared" si="12"/>
        <v>1111.7439808074944</v>
      </c>
      <c r="Q46" s="22"/>
      <c r="R46" s="22"/>
      <c r="S46" s="22">
        <f t="shared" si="20"/>
        <v>6404.9112897007444</v>
      </c>
      <c r="T46" s="22">
        <f t="shared" si="21"/>
        <v>1337.9890195293328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89500.488292783237</v>
      </c>
      <c r="D47" s="5">
        <f t="shared" si="15"/>
        <v>86470.568272779128</v>
      </c>
      <c r="E47" s="5">
        <f t="shared" si="1"/>
        <v>76970.568272779128</v>
      </c>
      <c r="F47" s="5">
        <f t="shared" si="2"/>
        <v>29679.697368340298</v>
      </c>
      <c r="G47" s="5">
        <f t="shared" si="3"/>
        <v>56790.870904438831</v>
      </c>
      <c r="H47" s="22">
        <f t="shared" si="16"/>
        <v>39801.99720728994</v>
      </c>
      <c r="I47" s="5">
        <f t="shared" si="17"/>
        <v>94960.986226229885</v>
      </c>
      <c r="J47" s="26">
        <f t="shared" si="19"/>
        <v>0.23419228708749706</v>
      </c>
      <c r="L47" s="22">
        <f t="shared" si="18"/>
        <v>216012.95639893026</v>
      </c>
      <c r="M47" s="5">
        <f>scrimecost*Meta!O44</f>
        <v>366.39</v>
      </c>
      <c r="N47" s="5">
        <f>L47-Grade11!L47</f>
        <v>7352.9008830716775</v>
      </c>
      <c r="O47" s="5">
        <f>Grade11!M47-M47</f>
        <v>18.284999999999968</v>
      </c>
      <c r="P47" s="22">
        <f t="shared" si="12"/>
        <v>1142.8513659919463</v>
      </c>
      <c r="Q47" s="22"/>
      <c r="R47" s="22"/>
      <c r="S47" s="22">
        <f t="shared" si="20"/>
        <v>6567.8507393581476</v>
      </c>
      <c r="T47" s="22">
        <f t="shared" si="21"/>
        <v>1316.6379658752574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91738.000500102848</v>
      </c>
      <c r="D48" s="5">
        <f t="shared" si="15"/>
        <v>88616.342479598636</v>
      </c>
      <c r="E48" s="5">
        <f t="shared" si="1"/>
        <v>79116.342479598636</v>
      </c>
      <c r="F48" s="5">
        <f t="shared" si="2"/>
        <v>30594.870067548818</v>
      </c>
      <c r="G48" s="5">
        <f t="shared" si="3"/>
        <v>58021.472412049814</v>
      </c>
      <c r="H48" s="22">
        <f t="shared" si="16"/>
        <v>40797.047137472189</v>
      </c>
      <c r="I48" s="5">
        <f t="shared" si="17"/>
        <v>97145.840616885645</v>
      </c>
      <c r="J48" s="26">
        <f t="shared" si="19"/>
        <v>0.2356806317918142</v>
      </c>
      <c r="L48" s="22">
        <f t="shared" si="18"/>
        <v>221413.28030890354</v>
      </c>
      <c r="M48" s="5">
        <f>scrimecost*Meta!O45</f>
        <v>366.39</v>
      </c>
      <c r="N48" s="5">
        <f>L48-Grade11!L48</f>
        <v>7536.7234051485138</v>
      </c>
      <c r="O48" s="5">
        <f>Grade11!M48-M48</f>
        <v>18.284999999999968</v>
      </c>
      <c r="P48" s="22">
        <f t="shared" si="12"/>
        <v>1174.7364358060099</v>
      </c>
      <c r="Q48" s="22"/>
      <c r="R48" s="22"/>
      <c r="S48" s="22">
        <f t="shared" si="20"/>
        <v>6734.8636752570992</v>
      </c>
      <c r="T48" s="22">
        <f t="shared" si="21"/>
        <v>1295.613838516764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94031.450512605399</v>
      </c>
      <c r="D49" s="5">
        <f t="shared" si="15"/>
        <v>90815.761041588587</v>
      </c>
      <c r="E49" s="5">
        <f t="shared" si="1"/>
        <v>81315.761041588587</v>
      </c>
      <c r="F49" s="5">
        <f t="shared" si="2"/>
        <v>31532.922084237533</v>
      </c>
      <c r="G49" s="5">
        <f t="shared" si="3"/>
        <v>59282.83895735105</v>
      </c>
      <c r="H49" s="22">
        <f t="shared" si="16"/>
        <v>41816.973315908988</v>
      </c>
      <c r="I49" s="5">
        <f t="shared" si="17"/>
        <v>99385.316367307765</v>
      </c>
      <c r="J49" s="26">
        <f t="shared" si="19"/>
        <v>0.23713267540578215</v>
      </c>
      <c r="L49" s="22">
        <f t="shared" si="18"/>
        <v>226948.61231662612</v>
      </c>
      <c r="M49" s="5">
        <f>scrimecost*Meta!O46</f>
        <v>366.39</v>
      </c>
      <c r="N49" s="5">
        <f>L49-Grade11!L49</f>
        <v>7725.1414902772522</v>
      </c>
      <c r="O49" s="5">
        <f>Grade11!M49-M49</f>
        <v>18.284999999999968</v>
      </c>
      <c r="P49" s="22">
        <f t="shared" si="12"/>
        <v>1207.4186323654249</v>
      </c>
      <c r="Q49" s="22"/>
      <c r="R49" s="22"/>
      <c r="S49" s="22">
        <f t="shared" si="20"/>
        <v>6906.0519345535104</v>
      </c>
      <c r="T49" s="22">
        <f t="shared" si="21"/>
        <v>1274.9122027816547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96382.236775420519</v>
      </c>
      <c r="D50" s="5">
        <f t="shared" si="15"/>
        <v>93070.165067628273</v>
      </c>
      <c r="E50" s="5">
        <f t="shared" si="1"/>
        <v>83570.165067628273</v>
      </c>
      <c r="F50" s="5">
        <f t="shared" si="2"/>
        <v>32494.425401343462</v>
      </c>
      <c r="G50" s="5">
        <f t="shared" si="3"/>
        <v>60575.739666284811</v>
      </c>
      <c r="H50" s="22">
        <f t="shared" si="16"/>
        <v>42862.39764880672</v>
      </c>
      <c r="I50" s="5">
        <f t="shared" si="17"/>
        <v>101680.77901149046</v>
      </c>
      <c r="J50" s="26">
        <f t="shared" si="19"/>
        <v>0.23854930332184834</v>
      </c>
      <c r="L50" s="22">
        <f t="shared" si="18"/>
        <v>232622.32762454177</v>
      </c>
      <c r="M50" s="5">
        <f>scrimecost*Meta!O47</f>
        <v>366.39</v>
      </c>
      <c r="N50" s="5">
        <f>L50-Grade11!L50</f>
        <v>7918.2700275341631</v>
      </c>
      <c r="O50" s="5">
        <f>Grade11!M50-M50</f>
        <v>18.284999999999968</v>
      </c>
      <c r="P50" s="22">
        <f t="shared" si="12"/>
        <v>1240.917883838825</v>
      </c>
      <c r="Q50" s="22"/>
      <c r="R50" s="22"/>
      <c r="S50" s="22">
        <f t="shared" si="20"/>
        <v>7081.5199003322978</v>
      </c>
      <c r="T50" s="22">
        <f t="shared" si="21"/>
        <v>1254.5286594852726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98791.792694806034</v>
      </c>
      <c r="D51" s="5">
        <f t="shared" si="15"/>
        <v>95380.929194318989</v>
      </c>
      <c r="E51" s="5">
        <f t="shared" si="1"/>
        <v>85880.929194318989</v>
      </c>
      <c r="F51" s="5">
        <f t="shared" si="2"/>
        <v>33548.394177206617</v>
      </c>
      <c r="G51" s="5">
        <f t="shared" si="3"/>
        <v>61832.535017112372</v>
      </c>
      <c r="H51" s="22">
        <f t="shared" si="16"/>
        <v>43933.957590026883</v>
      </c>
      <c r="I51" s="5">
        <f t="shared" si="17"/>
        <v>103965.20034594815</v>
      </c>
      <c r="J51" s="26">
        <f t="shared" si="19"/>
        <v>0.24043131269643403</v>
      </c>
      <c r="L51" s="22">
        <f t="shared" si="18"/>
        <v>238437.88581515528</v>
      </c>
      <c r="M51" s="5">
        <f>scrimecost*Meta!O48</f>
        <v>193.28399999999999</v>
      </c>
      <c r="N51" s="5">
        <f>L51-Grade11!L51</f>
        <v>8116.2267782224808</v>
      </c>
      <c r="O51" s="5">
        <f>Grade11!M51-M51</f>
        <v>9.646000000000015</v>
      </c>
      <c r="P51" s="22">
        <f t="shared" si="12"/>
        <v>1277.6386776620059</v>
      </c>
      <c r="Q51" s="22"/>
      <c r="R51" s="22"/>
      <c r="S51" s="22">
        <f t="shared" si="20"/>
        <v>7255.2071954636067</v>
      </c>
      <c r="T51" s="22">
        <f t="shared" si="21"/>
        <v>1233.4103716067084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101261.58751217619</v>
      </c>
      <c r="D52" s="5">
        <f t="shared" si="15"/>
        <v>97749.462424176978</v>
      </c>
      <c r="E52" s="5">
        <f t="shared" si="1"/>
        <v>88249.462424176978</v>
      </c>
      <c r="F52" s="5">
        <f t="shared" si="2"/>
        <v>34629.629596636791</v>
      </c>
      <c r="G52" s="5">
        <f t="shared" si="3"/>
        <v>63119.832827540187</v>
      </c>
      <c r="H52" s="22">
        <f t="shared" si="16"/>
        <v>45032.306529777554</v>
      </c>
      <c r="I52" s="5">
        <f t="shared" si="17"/>
        <v>106305.81478959686</v>
      </c>
      <c r="J52" s="26">
        <f t="shared" si="19"/>
        <v>0.24227395861464318</v>
      </c>
      <c r="L52" s="22">
        <f t="shared" si="18"/>
        <v>244398.83296053417</v>
      </c>
      <c r="M52" s="5">
        <f>scrimecost*Meta!O49</f>
        <v>193.28399999999999</v>
      </c>
      <c r="N52" s="5">
        <f>L52-Grade11!L52</f>
        <v>8319.132447678101</v>
      </c>
      <c r="O52" s="5">
        <f>Grade11!M52-M52</f>
        <v>9.646000000000015</v>
      </c>
      <c r="P52" s="22">
        <f t="shared" si="12"/>
        <v>1315.3094548429519</v>
      </c>
      <c r="Q52" s="22"/>
      <c r="R52" s="22"/>
      <c r="S52" s="22">
        <f t="shared" si="20"/>
        <v>7441.9991943462846</v>
      </c>
      <c r="T52" s="22">
        <f t="shared" si="21"/>
        <v>1214.0905096639924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103793.12719998058</v>
      </c>
      <c r="D53" s="5">
        <f t="shared" si="15"/>
        <v>100177.20898478138</v>
      </c>
      <c r="E53" s="5">
        <f t="shared" si="1"/>
        <v>90677.208984781377</v>
      </c>
      <c r="F53" s="5">
        <f t="shared" si="2"/>
        <v>35737.895901552693</v>
      </c>
      <c r="G53" s="5">
        <f t="shared" si="3"/>
        <v>64439.313083228684</v>
      </c>
      <c r="H53" s="22">
        <f t="shared" si="16"/>
        <v>46158.114193021982</v>
      </c>
      <c r="I53" s="5">
        <f t="shared" si="17"/>
        <v>108704.94459433676</v>
      </c>
      <c r="J53" s="26">
        <f t="shared" si="19"/>
        <v>0.24407166194948132</v>
      </c>
      <c r="L53" s="22">
        <f t="shared" si="18"/>
        <v>250508.80378454746</v>
      </c>
      <c r="M53" s="5">
        <f>scrimecost*Meta!O50</f>
        <v>193.28399999999999</v>
      </c>
      <c r="N53" s="5">
        <f>L53-Grade11!L53</f>
        <v>8527.1107588699961</v>
      </c>
      <c r="O53" s="5">
        <f>Grade11!M53-M53</f>
        <v>9.646000000000015</v>
      </c>
      <c r="P53" s="22">
        <f t="shared" si="12"/>
        <v>1353.9220014534217</v>
      </c>
      <c r="Q53" s="22"/>
      <c r="R53" s="22"/>
      <c r="S53" s="22">
        <f t="shared" si="20"/>
        <v>7633.4609932009444</v>
      </c>
      <c r="T53" s="22">
        <f t="shared" si="21"/>
        <v>1195.0514566106206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106387.95537998009</v>
      </c>
      <c r="D54" s="5">
        <f t="shared" si="15"/>
        <v>102665.64920940092</v>
      </c>
      <c r="E54" s="5">
        <f t="shared" si="1"/>
        <v>93165.649209400915</v>
      </c>
      <c r="F54" s="5">
        <f t="shared" si="2"/>
        <v>36873.868864091521</v>
      </c>
      <c r="G54" s="5">
        <f t="shared" si="3"/>
        <v>65791.780345309395</v>
      </c>
      <c r="H54" s="22">
        <f t="shared" si="16"/>
        <v>47312.067047847537</v>
      </c>
      <c r="I54" s="5">
        <f t="shared" si="17"/>
        <v>111164.05264419518</v>
      </c>
      <c r="J54" s="26">
        <f t="shared" si="19"/>
        <v>0.24582551886151865</v>
      </c>
      <c r="L54" s="22">
        <f t="shared" si="18"/>
        <v>256771.52387916119</v>
      </c>
      <c r="M54" s="5">
        <f>scrimecost*Meta!O51</f>
        <v>193.28399999999999</v>
      </c>
      <c r="N54" s="5">
        <f>L54-Grade11!L54</f>
        <v>8740.2885278417962</v>
      </c>
      <c r="O54" s="5">
        <f>Grade11!M54-M54</f>
        <v>9.646000000000015</v>
      </c>
      <c r="P54" s="22">
        <f t="shared" si="12"/>
        <v>1393.499861729154</v>
      </c>
      <c r="Q54" s="22"/>
      <c r="R54" s="22"/>
      <c r="S54" s="22">
        <f t="shared" si="20"/>
        <v>7829.7093370270504</v>
      </c>
      <c r="T54" s="22">
        <f t="shared" si="21"/>
        <v>1176.2900518093263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109047.65426447958</v>
      </c>
      <c r="D55" s="5">
        <f t="shared" si="15"/>
        <v>105216.30043963592</v>
      </c>
      <c r="E55" s="5">
        <f t="shared" si="1"/>
        <v>95716.300439635917</v>
      </c>
      <c r="F55" s="5">
        <f t="shared" si="2"/>
        <v>38038.241150693801</v>
      </c>
      <c r="G55" s="5">
        <f t="shared" si="3"/>
        <v>67178.05928894211</v>
      </c>
      <c r="H55" s="22">
        <f t="shared" si="16"/>
        <v>48494.868724043714</v>
      </c>
      <c r="I55" s="5">
        <f t="shared" si="17"/>
        <v>113684.63839530002</v>
      </c>
      <c r="J55" s="26">
        <f t="shared" si="19"/>
        <v>0.24753659877570136</v>
      </c>
      <c r="L55" s="22">
        <f t="shared" si="18"/>
        <v>263190.81197614013</v>
      </c>
      <c r="M55" s="5">
        <f>scrimecost*Meta!O52</f>
        <v>193.28399999999999</v>
      </c>
      <c r="N55" s="5">
        <f>L55-Grade11!L55</f>
        <v>8958.7957410377276</v>
      </c>
      <c r="O55" s="5">
        <f>Grade11!M55-M55</f>
        <v>9.646000000000015</v>
      </c>
      <c r="P55" s="22">
        <f t="shared" si="12"/>
        <v>1434.0671685117784</v>
      </c>
      <c r="Q55" s="22"/>
      <c r="R55" s="22"/>
      <c r="S55" s="22">
        <f t="shared" si="20"/>
        <v>8030.8638894486867</v>
      </c>
      <c r="T55" s="22">
        <f t="shared" si="21"/>
        <v>1157.8031283040336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111773.84562109159</v>
      </c>
      <c r="D56" s="5">
        <f t="shared" si="15"/>
        <v>107830.71795062684</v>
      </c>
      <c r="E56" s="5">
        <f t="shared" si="1"/>
        <v>98330.717950626844</v>
      </c>
      <c r="F56" s="5">
        <f t="shared" si="2"/>
        <v>39167.818231522288</v>
      </c>
      <c r="G56" s="5">
        <f t="shared" si="3"/>
        <v>68662.899719104549</v>
      </c>
      <c r="H56" s="22">
        <f t="shared" si="16"/>
        <v>49707.240442144823</v>
      </c>
      <c r="I56" s="5">
        <f t="shared" si="17"/>
        <v>116332.14330312144</v>
      </c>
      <c r="J56" s="26">
        <f t="shared" si="19"/>
        <v>0.24879328609150358</v>
      </c>
      <c r="L56" s="22">
        <f t="shared" si="18"/>
        <v>269770.58227554371</v>
      </c>
      <c r="M56" s="5">
        <f>scrimecost*Meta!O53</f>
        <v>58.410000000000004</v>
      </c>
      <c r="N56" s="5">
        <f>L56-Grade11!L56</f>
        <v>9182.7656345637806</v>
      </c>
      <c r="O56" s="5">
        <f>Grade11!M56-M56</f>
        <v>2.9149999999999991</v>
      </c>
      <c r="P56" s="22">
        <f t="shared" si="12"/>
        <v>1473.4221931030183</v>
      </c>
      <c r="Q56" s="22"/>
      <c r="R56" s="22"/>
      <c r="S56" s="22">
        <f t="shared" si="20"/>
        <v>8228.2152453281324</v>
      </c>
      <c r="T56" s="22">
        <f t="shared" si="21"/>
        <v>1138.3656082746031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58.410000000000004</v>
      </c>
      <c r="N57" s="5">
        <f>L57-Grade11!L57</f>
        <v>0</v>
      </c>
      <c r="O57" s="5">
        <f>Grade11!M57-M57</f>
        <v>2.9149999999999991</v>
      </c>
      <c r="Q57" s="22"/>
      <c r="R57" s="22"/>
      <c r="S57" s="22">
        <f t="shared" si="20"/>
        <v>2.8741899999999991</v>
      </c>
      <c r="T57" s="22">
        <f t="shared" si="21"/>
        <v>0.38158848942353191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58.410000000000004</v>
      </c>
      <c r="N58" s="5">
        <f>L58-Grade11!L58</f>
        <v>0</v>
      </c>
      <c r="O58" s="5">
        <f>Grade11!M58-M58</f>
        <v>2.9149999999999991</v>
      </c>
      <c r="Q58" s="22"/>
      <c r="R58" s="22"/>
      <c r="S58" s="22">
        <f t="shared" si="20"/>
        <v>2.8741899999999991</v>
      </c>
      <c r="T58" s="22">
        <f t="shared" si="21"/>
        <v>0.36618363797073444</v>
      </c>
    </row>
    <row r="59" spans="1:20" x14ac:dyDescent="0.2">
      <c r="A59" s="5">
        <v>68</v>
      </c>
      <c r="H59" s="21"/>
      <c r="I59" s="5"/>
      <c r="M59" s="5">
        <f>scrimecost*Meta!O56</f>
        <v>58.410000000000004</v>
      </c>
      <c r="N59" s="5">
        <f>L59-Grade11!L59</f>
        <v>0</v>
      </c>
      <c r="O59" s="5">
        <f>Grade11!M59-M59</f>
        <v>2.9149999999999991</v>
      </c>
      <c r="Q59" s="22"/>
      <c r="R59" s="22"/>
      <c r="S59" s="22">
        <f t="shared" si="20"/>
        <v>2.8741899999999991</v>
      </c>
      <c r="T59" s="22">
        <f t="shared" si="21"/>
        <v>0.35140068538244745</v>
      </c>
    </row>
    <row r="60" spans="1:20" x14ac:dyDescent="0.2">
      <c r="A60" s="5">
        <v>69</v>
      </c>
      <c r="H60" s="21"/>
      <c r="I60" s="5"/>
      <c r="M60" s="5">
        <f>scrimecost*Meta!O57</f>
        <v>58.410000000000004</v>
      </c>
      <c r="N60" s="5">
        <f>L60-Grade11!L60</f>
        <v>0</v>
      </c>
      <c r="O60" s="5">
        <f>Grade11!M60-M60</f>
        <v>2.9149999999999991</v>
      </c>
      <c r="Q60" s="22"/>
      <c r="R60" s="22"/>
      <c r="S60" s="22">
        <f t="shared" si="20"/>
        <v>2.8741899999999991</v>
      </c>
      <c r="T60" s="22">
        <f t="shared" si="21"/>
        <v>0.33721452539920038</v>
      </c>
    </row>
    <row r="61" spans="1:20" x14ac:dyDescent="0.2">
      <c r="A61" s="5">
        <v>70</v>
      </c>
      <c r="H61" s="21"/>
      <c r="I61" s="5"/>
      <c r="M61" s="5">
        <f>scrimecost*Meta!O58</f>
        <v>58.410000000000004</v>
      </c>
      <c r="N61" s="5">
        <f>L61-Grade11!L61</f>
        <v>0</v>
      </c>
      <c r="O61" s="5">
        <f>Grade11!M61-M61</f>
        <v>2.9149999999999991</v>
      </c>
      <c r="Q61" s="22"/>
      <c r="R61" s="22"/>
      <c r="S61" s="22">
        <f t="shared" si="20"/>
        <v>2.8741899999999991</v>
      </c>
      <c r="T61" s="22">
        <f t="shared" si="21"/>
        <v>0.32360106530938482</v>
      </c>
    </row>
    <row r="62" spans="1:20" x14ac:dyDescent="0.2">
      <c r="A62" s="5">
        <v>71</v>
      </c>
      <c r="H62" s="21"/>
      <c r="I62" s="5"/>
      <c r="M62" s="5">
        <f>scrimecost*Meta!O59</f>
        <v>58.410000000000004</v>
      </c>
      <c r="N62" s="5">
        <f>L62-Grade11!L62</f>
        <v>0</v>
      </c>
      <c r="O62" s="5">
        <f>Grade11!M62-M62</f>
        <v>2.9149999999999991</v>
      </c>
      <c r="Q62" s="22"/>
      <c r="R62" s="22"/>
      <c r="S62" s="22">
        <f t="shared" si="20"/>
        <v>2.8741899999999991</v>
      </c>
      <c r="T62" s="22">
        <f t="shared" si="21"/>
        <v>0.31053718503199756</v>
      </c>
    </row>
    <row r="63" spans="1:20" x14ac:dyDescent="0.2">
      <c r="A63" s="5">
        <v>72</v>
      </c>
      <c r="H63" s="21"/>
      <c r="M63" s="5">
        <f>scrimecost*Meta!O60</f>
        <v>58.410000000000004</v>
      </c>
      <c r="N63" s="5">
        <f>L63-Grade11!L63</f>
        <v>0</v>
      </c>
      <c r="O63" s="5">
        <f>Grade11!M63-M63</f>
        <v>2.9149999999999991</v>
      </c>
      <c r="Q63" s="22"/>
      <c r="R63" s="22"/>
      <c r="S63" s="22">
        <f t="shared" si="20"/>
        <v>2.8741899999999991</v>
      </c>
      <c r="T63" s="22">
        <f t="shared" si="21"/>
        <v>0.29800069785122674</v>
      </c>
    </row>
    <row r="64" spans="1:20" x14ac:dyDescent="0.2">
      <c r="A64" s="5">
        <v>73</v>
      </c>
      <c r="H64" s="21"/>
      <c r="M64" s="5">
        <f>scrimecost*Meta!O61</f>
        <v>58.410000000000004</v>
      </c>
      <c r="N64" s="5">
        <f>L64-Grade11!L64</f>
        <v>0</v>
      </c>
      <c r="O64" s="5">
        <f>Grade11!M64-M64</f>
        <v>2.9149999999999991</v>
      </c>
      <c r="Q64" s="22"/>
      <c r="R64" s="22"/>
      <c r="S64" s="22">
        <f t="shared" si="20"/>
        <v>2.8741899999999991</v>
      </c>
      <c r="T64" s="22">
        <f t="shared" si="21"/>
        <v>0.28597031273619555</v>
      </c>
    </row>
    <row r="65" spans="1:20" x14ac:dyDescent="0.2">
      <c r="A65" s="5">
        <v>74</v>
      </c>
      <c r="H65" s="21"/>
      <c r="M65" s="5">
        <f>scrimecost*Meta!O62</f>
        <v>58.410000000000004</v>
      </c>
      <c r="N65" s="5">
        <f>L65-Grade11!L65</f>
        <v>0</v>
      </c>
      <c r="O65" s="5">
        <f>Grade11!M65-M65</f>
        <v>2.9149999999999991</v>
      </c>
      <c r="Q65" s="22"/>
      <c r="R65" s="22"/>
      <c r="S65" s="22">
        <f t="shared" si="20"/>
        <v>2.8741899999999991</v>
      </c>
      <c r="T65" s="22">
        <f t="shared" si="21"/>
        <v>0.27442559818186957</v>
      </c>
    </row>
    <row r="66" spans="1:20" x14ac:dyDescent="0.2">
      <c r="A66" s="5">
        <v>75</v>
      </c>
      <c r="H66" s="21"/>
      <c r="M66" s="5">
        <f>scrimecost*Meta!O63</f>
        <v>58.410000000000004</v>
      </c>
      <c r="N66" s="5">
        <f>L66-Grade11!L66</f>
        <v>0</v>
      </c>
      <c r="O66" s="5">
        <f>Grade11!M66-M66</f>
        <v>2.9149999999999991</v>
      </c>
      <c r="Q66" s="22"/>
      <c r="R66" s="22"/>
      <c r="S66" s="22">
        <f t="shared" si="20"/>
        <v>2.8741899999999991</v>
      </c>
      <c r="T66" s="22">
        <f t="shared" si="21"/>
        <v>0.26334694750971932</v>
      </c>
    </row>
    <row r="67" spans="1:20" x14ac:dyDescent="0.2">
      <c r="A67" s="5">
        <v>76</v>
      </c>
      <c r="H67" s="21"/>
      <c r="M67" s="5">
        <f>scrimecost*Meta!O64</f>
        <v>58.410000000000004</v>
      </c>
      <c r="N67" s="5">
        <f>L67-Grade11!L67</f>
        <v>0</v>
      </c>
      <c r="O67" s="5">
        <f>Grade11!M67-M67</f>
        <v>2.9149999999999991</v>
      </c>
      <c r="Q67" s="22"/>
      <c r="R67" s="22"/>
      <c r="S67" s="22">
        <f t="shared" si="20"/>
        <v>2.8741899999999991</v>
      </c>
      <c r="T67" s="22">
        <f t="shared" si="21"/>
        <v>0.25271554556920606</v>
      </c>
    </row>
    <row r="68" spans="1:20" x14ac:dyDescent="0.2">
      <c r="A68" s="5">
        <v>77</v>
      </c>
      <c r="H68" s="21"/>
      <c r="M68" s="5">
        <f>scrimecost*Meta!O65</f>
        <v>58.410000000000004</v>
      </c>
      <c r="N68" s="5">
        <f>L68-Grade11!L68</f>
        <v>0</v>
      </c>
      <c r="O68" s="5">
        <f>Grade11!M68-M68</f>
        <v>2.9149999999999991</v>
      </c>
      <c r="Q68" s="22"/>
      <c r="R68" s="22"/>
      <c r="S68" s="22">
        <f t="shared" si="20"/>
        <v>2.8741899999999991</v>
      </c>
      <c r="T68" s="22">
        <f t="shared" si="21"/>
        <v>0.24251333678353876</v>
      </c>
    </row>
    <row r="69" spans="1:20" x14ac:dyDescent="0.2">
      <c r="A69" s="5">
        <v>78</v>
      </c>
      <c r="H69" s="21"/>
      <c r="M69" s="5">
        <f>scrimecost*Meta!O66</f>
        <v>58.410000000000004</v>
      </c>
      <c r="N69" s="5">
        <f>L69-Grade11!L69</f>
        <v>0</v>
      </c>
      <c r="O69" s="5">
        <f>Grade11!M69-M69</f>
        <v>2.9149999999999991</v>
      </c>
      <c r="Q69" s="22"/>
      <c r="R69" s="22"/>
      <c r="S69" s="22">
        <f t="shared" si="20"/>
        <v>2.8741899999999991</v>
      </c>
      <c r="T69" s="22">
        <f t="shared" si="21"/>
        <v>0.23272299448543518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-1.1798004240226589E-10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Meta!A7+6</f>
        <v>19</v>
      </c>
      <c r="C2" s="7">
        <f>Meta!B7</f>
        <v>69743</v>
      </c>
      <c r="D2" s="7">
        <f>Meta!C7</f>
        <v>30838</v>
      </c>
      <c r="E2" s="1">
        <f>Meta!D7</f>
        <v>0.04</v>
      </c>
      <c r="F2" s="1">
        <f>Meta!F7</f>
        <v>0.71599999999999997</v>
      </c>
      <c r="G2" s="1">
        <f>Meta!I7</f>
        <v>1.8652741552202943</v>
      </c>
      <c r="H2" s="1">
        <f>Meta!E7</f>
        <v>0.90300000000000002</v>
      </c>
      <c r="I2" s="13"/>
      <c r="J2" s="1">
        <f>Meta!X6</f>
        <v>0.748</v>
      </c>
      <c r="K2" s="1">
        <f>Meta!D6</f>
        <v>4.1000000000000002E-2</v>
      </c>
      <c r="L2" s="29"/>
      <c r="N2" s="22">
        <f>Meta!T7</f>
        <v>121963</v>
      </c>
      <c r="O2" s="22">
        <f>Meta!U7</f>
        <v>51451</v>
      </c>
      <c r="P2" s="1">
        <f>Meta!V7</f>
        <v>0.03</v>
      </c>
      <c r="Q2" s="1">
        <f>Meta!X7</f>
        <v>0.755</v>
      </c>
      <c r="R2" s="22">
        <f>Meta!W7</f>
        <v>1044</v>
      </c>
      <c r="T2" s="12">
        <f>IRR(S5:S69)+1</f>
        <v>1.0401916524360499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3502.0191761618989</v>
      </c>
      <c r="D9" s="5">
        <f t="shared" ref="D9:D36" si="0">IF(A9&lt;startage,1,0)*(C9*(1-initialunempprob))+IF(A9=startage,1,0)*(C9*(1-unempprob))+IF(A9&gt;startage,1,0)*(C9*(1-unempprob)+unempprob*300*52)</f>
        <v>3358.4363899392611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256.92038383035344</v>
      </c>
      <c r="G9" s="5">
        <f t="shared" ref="G9:G56" si="3">D9-F9</f>
        <v>3101.5160061089077</v>
      </c>
      <c r="H9" s="22">
        <f>0.1*Grade12!H9</f>
        <v>1557.3921453198491</v>
      </c>
      <c r="I9" s="5">
        <f t="shared" ref="I9:I36" si="4">G9+IF(A9&lt;startage,1,0)*(H9*(1-initialunempprob))+IF(A9&gt;=startage,1,0)*(H9*(1-unempprob))</f>
        <v>4595.055073470643</v>
      </c>
      <c r="J9" s="26">
        <f t="shared" ref="J9:J56" si="5">(F9-(IF(A9&gt;startage,1,0)*(unempprob*300*52)))/(IF(A9&lt;startage,1,0)*((C9+H9)*(1-initialunempprob))+IF(A9&gt;=startage,1,0)*((C9+H9)*(1-unempprob)))</f>
        <v>5.2951707215203085E-2</v>
      </c>
      <c r="L9" s="22">
        <f>0.1*Grade12!L9</f>
        <v>8452.2613232432614</v>
      </c>
      <c r="M9" s="5">
        <f>scrimecost*Meta!O6</f>
        <v>3441.0239999999999</v>
      </c>
      <c r="N9" s="5">
        <f>L9-Grade12!L9</f>
        <v>-76070.351909189339</v>
      </c>
      <c r="O9" s="5"/>
      <c r="P9" s="22"/>
      <c r="Q9" s="22">
        <f>0.05*feel*Grade12!G9</f>
        <v>355.86696720737297</v>
      </c>
      <c r="R9" s="22">
        <f>coltuition</f>
        <v>8279</v>
      </c>
      <c r="S9" s="22">
        <f t="shared" ref="S9:S40" si="6">IF(A9&lt;startage,1,0)*(N9-Q9-R9)+IF(A9&gt;=startage,1,0)*completionprob*(N9*spart+O9+P9)</f>
        <v>-84705.218876396713</v>
      </c>
      <c r="T9" s="22">
        <f t="shared" ref="T9:T40" si="7">S9/sreturn^(A9-startage+1)</f>
        <v>-84705.218876396713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37390.214089876325</v>
      </c>
      <c r="D10" s="5">
        <f t="shared" si="0"/>
        <v>35894.605526281273</v>
      </c>
      <c r="E10" s="5">
        <f t="shared" si="1"/>
        <v>26394.605526281273</v>
      </c>
      <c r="F10" s="5">
        <f t="shared" si="2"/>
        <v>8919.5887043308358</v>
      </c>
      <c r="G10" s="5">
        <f t="shared" si="3"/>
        <v>26975.016821950438</v>
      </c>
      <c r="H10" s="22">
        <f t="shared" ref="H10:H36" si="10">benefits*B10/expnorm</f>
        <v>16532.690335999399</v>
      </c>
      <c r="I10" s="5">
        <f t="shared" si="4"/>
        <v>42846.399544509863</v>
      </c>
      <c r="J10" s="26">
        <f t="shared" si="5"/>
        <v>0.17230596779982449</v>
      </c>
      <c r="L10" s="22">
        <f t="shared" ref="L10:L36" si="11">(sincome+sbenefits)*(1-sunemp)*B10/expnorm</f>
        <v>90180.620113794328</v>
      </c>
      <c r="M10" s="5">
        <f>scrimecost*Meta!O7</f>
        <v>3678.0120000000002</v>
      </c>
      <c r="N10" s="5">
        <f>L10-Grade12!L10</f>
        <v>3544.9415505509096</v>
      </c>
      <c r="O10" s="5">
        <f>Grade12!M10-M10</f>
        <v>63.41399999999976</v>
      </c>
      <c r="P10" s="22">
        <f t="shared" ref="P10:P56" si="12">(spart-initialspart)*(L10*J10+nptrans)</f>
        <v>154.64861317846967</v>
      </c>
      <c r="Q10" s="22"/>
      <c r="R10" s="22"/>
      <c r="S10" s="22">
        <f t="shared" si="6"/>
        <v>2613.7276159114986</v>
      </c>
      <c r="T10" s="22">
        <f t="shared" si="7"/>
        <v>2512.7365806006487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38324.969442123227</v>
      </c>
      <c r="D11" s="5">
        <f t="shared" si="0"/>
        <v>37415.970664438297</v>
      </c>
      <c r="E11" s="5">
        <f t="shared" si="1"/>
        <v>27915.970664438297</v>
      </c>
      <c r="F11" s="5">
        <f t="shared" si="2"/>
        <v>9416.3144219391033</v>
      </c>
      <c r="G11" s="5">
        <f t="shared" si="3"/>
        <v>27999.656242499193</v>
      </c>
      <c r="H11" s="22">
        <f t="shared" si="10"/>
        <v>16946.00759439938</v>
      </c>
      <c r="I11" s="5">
        <f t="shared" si="4"/>
        <v>44267.823533122595</v>
      </c>
      <c r="J11" s="26">
        <f t="shared" si="5"/>
        <v>0.16570470339495896</v>
      </c>
      <c r="L11" s="22">
        <f t="shared" si="11"/>
        <v>92435.135616639178</v>
      </c>
      <c r="M11" s="5">
        <f>scrimecost*Meta!O8</f>
        <v>3522.4560000000001</v>
      </c>
      <c r="N11" s="5">
        <f>L11-Grade12!L11</f>
        <v>3633.5650893146812</v>
      </c>
      <c r="O11" s="5">
        <f>Grade12!M11-M11</f>
        <v>60.731999999999971</v>
      </c>
      <c r="P11" s="22">
        <f t="shared" si="12"/>
        <v>153.09655711439615</v>
      </c>
      <c r="Q11" s="22"/>
      <c r="R11" s="22"/>
      <c r="S11" s="22">
        <f t="shared" si="6"/>
        <v>2670.3246901909233</v>
      </c>
      <c r="T11" s="22">
        <f t="shared" si="7"/>
        <v>2467.9556036963668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39283.093678176308</v>
      </c>
      <c r="D12" s="5">
        <f t="shared" si="0"/>
        <v>38335.769931049254</v>
      </c>
      <c r="E12" s="5">
        <f t="shared" si="1"/>
        <v>28835.769931049254</v>
      </c>
      <c r="F12" s="5">
        <f t="shared" si="2"/>
        <v>9716.628882487581</v>
      </c>
      <c r="G12" s="5">
        <f t="shared" si="3"/>
        <v>28619.141048561673</v>
      </c>
      <c r="H12" s="22">
        <f t="shared" si="10"/>
        <v>17369.657784259365</v>
      </c>
      <c r="I12" s="5">
        <f t="shared" si="4"/>
        <v>45294.012521450662</v>
      </c>
      <c r="J12" s="26">
        <f t="shared" si="5"/>
        <v>0.16718496762753152</v>
      </c>
      <c r="L12" s="22">
        <f t="shared" si="11"/>
        <v>94746.014007055157</v>
      </c>
      <c r="M12" s="5">
        <f>scrimecost*Meta!O9</f>
        <v>3198.8160000000003</v>
      </c>
      <c r="N12" s="5">
        <f>L12-Grade12!L12</f>
        <v>3724.4042165475548</v>
      </c>
      <c r="O12" s="5">
        <f>Grade12!M12-M12</f>
        <v>55.151999999999589</v>
      </c>
      <c r="P12" s="22">
        <f t="shared" si="12"/>
        <v>156.75876499225026</v>
      </c>
      <c r="Q12" s="22"/>
      <c r="R12" s="22"/>
      <c r="S12" s="22">
        <f t="shared" si="6"/>
        <v>2730.5238614825453</v>
      </c>
      <c r="T12" s="22">
        <f t="shared" si="7"/>
        <v>2426.0842778581637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40265.171020130714</v>
      </c>
      <c r="D13" s="5">
        <f t="shared" si="0"/>
        <v>39278.564179325484</v>
      </c>
      <c r="E13" s="5">
        <f t="shared" si="1"/>
        <v>29778.564179325484</v>
      </c>
      <c r="F13" s="5">
        <f t="shared" si="2"/>
        <v>10024.45120454977</v>
      </c>
      <c r="G13" s="5">
        <f t="shared" si="3"/>
        <v>29254.112974775715</v>
      </c>
      <c r="H13" s="22">
        <f t="shared" si="10"/>
        <v>17803.899228865852</v>
      </c>
      <c r="I13" s="5">
        <f t="shared" si="4"/>
        <v>46345.856234486928</v>
      </c>
      <c r="J13" s="26">
        <f t="shared" si="5"/>
        <v>0.1686291278544316</v>
      </c>
      <c r="L13" s="22">
        <f t="shared" si="11"/>
        <v>97114.664357231537</v>
      </c>
      <c r="M13" s="5">
        <f>scrimecost*Meta!O10</f>
        <v>2931.5519999999997</v>
      </c>
      <c r="N13" s="5">
        <f>L13-Grade12!L13</f>
        <v>3817.514321961251</v>
      </c>
      <c r="O13" s="5">
        <f>Grade12!M13-M13</f>
        <v>50.544000000000324</v>
      </c>
      <c r="P13" s="22">
        <f t="shared" si="12"/>
        <v>160.51252806705079</v>
      </c>
      <c r="Q13" s="22"/>
      <c r="R13" s="22"/>
      <c r="S13" s="22">
        <f t="shared" si="6"/>
        <v>2793.2316965564596</v>
      </c>
      <c r="T13" s="22">
        <f t="shared" si="7"/>
        <v>2385.9069634441653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41271.800295633977</v>
      </c>
      <c r="D14" s="5">
        <f t="shared" si="0"/>
        <v>40244.928283808615</v>
      </c>
      <c r="E14" s="5">
        <f t="shared" si="1"/>
        <v>30744.928283808615</v>
      </c>
      <c r="F14" s="5">
        <f t="shared" si="2"/>
        <v>10339.969084663513</v>
      </c>
      <c r="G14" s="5">
        <f t="shared" si="3"/>
        <v>29904.959199145102</v>
      </c>
      <c r="H14" s="22">
        <f t="shared" si="10"/>
        <v>18248.996709587493</v>
      </c>
      <c r="I14" s="5">
        <f t="shared" si="4"/>
        <v>47423.996040349099</v>
      </c>
      <c r="J14" s="26">
        <f t="shared" si="5"/>
        <v>0.17003806466116336</v>
      </c>
      <c r="L14" s="22">
        <f t="shared" si="11"/>
        <v>99542.530966162318</v>
      </c>
      <c r="M14" s="5">
        <f>scrimecost*Meta!O11</f>
        <v>2739.4560000000001</v>
      </c>
      <c r="N14" s="5">
        <f>L14-Grade12!L14</f>
        <v>3912.9521800102812</v>
      </c>
      <c r="O14" s="5">
        <f>Grade12!M14-M14</f>
        <v>47.231999999999971</v>
      </c>
      <c r="P14" s="22">
        <f t="shared" si="12"/>
        <v>164.3601352187213</v>
      </c>
      <c r="Q14" s="22"/>
      <c r="R14" s="22"/>
      <c r="S14" s="22">
        <f t="shared" si="6"/>
        <v>2858.7815411072147</v>
      </c>
      <c r="T14" s="22">
        <f t="shared" si="7"/>
        <v>2347.5462005564932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42303.59530302482</v>
      </c>
      <c r="D15" s="5">
        <f t="shared" si="0"/>
        <v>41235.451490903826</v>
      </c>
      <c r="E15" s="5">
        <f t="shared" si="1"/>
        <v>31735.451490903826</v>
      </c>
      <c r="F15" s="5">
        <f t="shared" si="2"/>
        <v>10663.3749117801</v>
      </c>
      <c r="G15" s="5">
        <f t="shared" si="3"/>
        <v>30572.076579123728</v>
      </c>
      <c r="H15" s="22">
        <f t="shared" si="10"/>
        <v>18705.221627327177</v>
      </c>
      <c r="I15" s="5">
        <f t="shared" si="4"/>
        <v>48529.089341357816</v>
      </c>
      <c r="J15" s="26">
        <f t="shared" si="5"/>
        <v>0.17141263715553581</v>
      </c>
      <c r="L15" s="22">
        <f t="shared" si="11"/>
        <v>102031.09424031635</v>
      </c>
      <c r="M15" s="5">
        <f>scrimecost*Meta!O12</f>
        <v>2617.308</v>
      </c>
      <c r="N15" s="5">
        <f>L15-Grade12!L15</f>
        <v>4010.775984510532</v>
      </c>
      <c r="O15" s="5">
        <f>Grade12!M15-M15</f>
        <v>45.126000000000204</v>
      </c>
      <c r="P15" s="22">
        <f t="shared" si="12"/>
        <v>168.30393254918354</v>
      </c>
      <c r="Q15" s="22"/>
      <c r="R15" s="22"/>
      <c r="S15" s="22">
        <f t="shared" si="6"/>
        <v>2927.1339181717362</v>
      </c>
      <c r="T15" s="22">
        <f t="shared" si="7"/>
        <v>2310.8002547888159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43361.185185600436</v>
      </c>
      <c r="D16" s="5">
        <f t="shared" si="0"/>
        <v>42250.737778176415</v>
      </c>
      <c r="E16" s="5">
        <f t="shared" si="1"/>
        <v>32750.737778176415</v>
      </c>
      <c r="F16" s="5">
        <f t="shared" si="2"/>
        <v>10994.865884574599</v>
      </c>
      <c r="G16" s="5">
        <f t="shared" si="3"/>
        <v>31255.871893601816</v>
      </c>
      <c r="H16" s="22">
        <f t="shared" si="10"/>
        <v>19172.852168010359</v>
      </c>
      <c r="I16" s="5">
        <f t="shared" si="4"/>
        <v>49661.809974891759</v>
      </c>
      <c r="J16" s="26">
        <f t="shared" si="5"/>
        <v>0.17275368349150891</v>
      </c>
      <c r="L16" s="22">
        <f t="shared" si="11"/>
        <v>104581.87159632426</v>
      </c>
      <c r="M16" s="5">
        <f>scrimecost*Meta!O13</f>
        <v>2197.62</v>
      </c>
      <c r="N16" s="5">
        <f>L16-Grade12!L16</f>
        <v>4111.0453841232811</v>
      </c>
      <c r="O16" s="5">
        <f>Grade12!M16-M16</f>
        <v>37.889999999999873</v>
      </c>
      <c r="P16" s="22">
        <f t="shared" si="12"/>
        <v>172.34632481290731</v>
      </c>
      <c r="Q16" s="22"/>
      <c r="R16" s="22"/>
      <c r="S16" s="22">
        <f t="shared" si="6"/>
        <v>2992.6102576128642</v>
      </c>
      <c r="T16" s="22">
        <f t="shared" si="7"/>
        <v>2271.2064381688069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44445.214815240455</v>
      </c>
      <c r="D17" s="5">
        <f t="shared" si="0"/>
        <v>43291.406222630838</v>
      </c>
      <c r="E17" s="5">
        <f t="shared" si="1"/>
        <v>33791.406222630838</v>
      </c>
      <c r="F17" s="5">
        <f t="shared" si="2"/>
        <v>11334.644131688969</v>
      </c>
      <c r="G17" s="5">
        <f t="shared" si="3"/>
        <v>31956.762090941869</v>
      </c>
      <c r="H17" s="22">
        <f t="shared" si="10"/>
        <v>19652.173472210619</v>
      </c>
      <c r="I17" s="5">
        <f t="shared" si="4"/>
        <v>50822.848624264065</v>
      </c>
      <c r="J17" s="26">
        <f t="shared" si="5"/>
        <v>0.17406202138026325</v>
      </c>
      <c r="L17" s="22">
        <f t="shared" si="11"/>
        <v>107196.41838623237</v>
      </c>
      <c r="M17" s="5">
        <f>scrimecost*Meta!O14</f>
        <v>2197.62</v>
      </c>
      <c r="N17" s="5">
        <f>L17-Grade12!L17</f>
        <v>4213.821518726385</v>
      </c>
      <c r="O17" s="5">
        <f>Grade12!M17-M17</f>
        <v>37.889999999999873</v>
      </c>
      <c r="P17" s="22">
        <f t="shared" si="12"/>
        <v>176.48977688322432</v>
      </c>
      <c r="Q17" s="22"/>
      <c r="R17" s="22"/>
      <c r="S17" s="22">
        <f t="shared" si="6"/>
        <v>3066.4209662400453</v>
      </c>
      <c r="T17" s="22">
        <f t="shared" si="7"/>
        <v>2237.3032930017735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45556.34518562146</v>
      </c>
      <c r="D18" s="5">
        <f t="shared" si="0"/>
        <v>44358.091378196601</v>
      </c>
      <c r="E18" s="5">
        <f t="shared" si="1"/>
        <v>34858.091378196601</v>
      </c>
      <c r="F18" s="5">
        <f t="shared" si="2"/>
        <v>11718.72597280085</v>
      </c>
      <c r="G18" s="5">
        <f t="shared" si="3"/>
        <v>32639.365405395751</v>
      </c>
      <c r="H18" s="22">
        <f t="shared" si="10"/>
        <v>20143.47780901588</v>
      </c>
      <c r="I18" s="5">
        <f t="shared" si="4"/>
        <v>51977.104102050995</v>
      </c>
      <c r="J18" s="26">
        <f t="shared" si="5"/>
        <v>0.17590620027409937</v>
      </c>
      <c r="L18" s="22">
        <f t="shared" si="11"/>
        <v>109876.32884588817</v>
      </c>
      <c r="M18" s="5">
        <f>scrimecost*Meta!O15</f>
        <v>2197.62</v>
      </c>
      <c r="N18" s="5">
        <f>L18-Grade12!L18</f>
        <v>4319.167056694554</v>
      </c>
      <c r="O18" s="5">
        <f>Grade12!M18-M18</f>
        <v>37.889999999999873</v>
      </c>
      <c r="P18" s="22">
        <f t="shared" si="12"/>
        <v>181.17349255143341</v>
      </c>
      <c r="Q18" s="22"/>
      <c r="R18" s="22"/>
      <c r="S18" s="22">
        <f t="shared" si="6"/>
        <v>3142.4712621813069</v>
      </c>
      <c r="T18" s="22">
        <f t="shared" si="7"/>
        <v>2204.2001961686642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46695.253815261989</v>
      </c>
      <c r="D19" s="5">
        <f t="shared" si="0"/>
        <v>45451.443662651509</v>
      </c>
      <c r="E19" s="5">
        <f t="shared" si="1"/>
        <v>35951.443662651509</v>
      </c>
      <c r="F19" s="5">
        <f t="shared" si="2"/>
        <v>12185.040722120868</v>
      </c>
      <c r="G19" s="5">
        <f t="shared" si="3"/>
        <v>33266.402940530643</v>
      </c>
      <c r="H19" s="22">
        <f t="shared" si="10"/>
        <v>20647.064754241273</v>
      </c>
      <c r="I19" s="5">
        <f t="shared" si="4"/>
        <v>53087.585104602265</v>
      </c>
      <c r="J19" s="26">
        <f t="shared" si="5"/>
        <v>0.17882887028577801</v>
      </c>
      <c r="L19" s="22">
        <f t="shared" si="11"/>
        <v>112623.23706703536</v>
      </c>
      <c r="M19" s="5">
        <f>scrimecost*Meta!O16</f>
        <v>2197.62</v>
      </c>
      <c r="N19" s="5">
        <f>L19-Grade12!L19</f>
        <v>4427.1462331118819</v>
      </c>
      <c r="O19" s="5">
        <f>Grade12!M19-M19</f>
        <v>37.889999999999873</v>
      </c>
      <c r="P19" s="22">
        <f t="shared" si="12"/>
        <v>186.8600037683772</v>
      </c>
      <c r="Q19" s="22"/>
      <c r="R19" s="22"/>
      <c r="S19" s="22">
        <f t="shared" si="6"/>
        <v>3221.2226050203667</v>
      </c>
      <c r="T19" s="22">
        <f t="shared" si="7"/>
        <v>2172.1364119202726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47862.635160643542</v>
      </c>
      <c r="D20" s="5">
        <f t="shared" si="0"/>
        <v>46572.1297542178</v>
      </c>
      <c r="E20" s="5">
        <f t="shared" si="1"/>
        <v>37072.1297542178</v>
      </c>
      <c r="F20" s="5">
        <f t="shared" si="2"/>
        <v>12663.013340173893</v>
      </c>
      <c r="G20" s="5">
        <f t="shared" si="3"/>
        <v>33909.116414043907</v>
      </c>
      <c r="H20" s="22">
        <f t="shared" si="10"/>
        <v>21163.241373097306</v>
      </c>
      <c r="I20" s="5">
        <f t="shared" si="4"/>
        <v>54225.828132217321</v>
      </c>
      <c r="J20" s="26">
        <f t="shared" si="5"/>
        <v>0.18168025566302556</v>
      </c>
      <c r="L20" s="22">
        <f t="shared" si="11"/>
        <v>115438.81799371123</v>
      </c>
      <c r="M20" s="5">
        <f>scrimecost*Meta!O17</f>
        <v>2197.62</v>
      </c>
      <c r="N20" s="5">
        <f>L20-Grade12!L20</f>
        <v>4537.8248889396928</v>
      </c>
      <c r="O20" s="5">
        <f>Grade12!M20-M20</f>
        <v>37.889999999999873</v>
      </c>
      <c r="P20" s="22">
        <f t="shared" si="12"/>
        <v>192.6886777657447</v>
      </c>
      <c r="Q20" s="22"/>
      <c r="R20" s="22"/>
      <c r="S20" s="22">
        <f t="shared" si="6"/>
        <v>3301.9427314304367</v>
      </c>
      <c r="T20" s="22">
        <f t="shared" si="7"/>
        <v>2140.5359695614743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49059.201039659623</v>
      </c>
      <c r="D21" s="5">
        <f t="shared" si="0"/>
        <v>47720.832998073238</v>
      </c>
      <c r="E21" s="5">
        <f t="shared" si="1"/>
        <v>38220.832998073238</v>
      </c>
      <c r="F21" s="5">
        <f t="shared" si="2"/>
        <v>13152.935273678235</v>
      </c>
      <c r="G21" s="5">
        <f t="shared" si="3"/>
        <v>34567.897724395007</v>
      </c>
      <c r="H21" s="22">
        <f t="shared" si="10"/>
        <v>21692.322407424737</v>
      </c>
      <c r="I21" s="5">
        <f t="shared" si="4"/>
        <v>55392.52723552275</v>
      </c>
      <c r="J21" s="26">
        <f t="shared" si="5"/>
        <v>0.18446209505546207</v>
      </c>
      <c r="L21" s="22">
        <f t="shared" si="11"/>
        <v>118324.78844355403</v>
      </c>
      <c r="M21" s="5">
        <f>scrimecost*Meta!O18</f>
        <v>1771.6680000000001</v>
      </c>
      <c r="N21" s="5">
        <f>L21-Grade12!L21</f>
        <v>4651.2705111631949</v>
      </c>
      <c r="O21" s="5">
        <f>Grade12!M21-M21</f>
        <v>30.546000000000049</v>
      </c>
      <c r="P21" s="22">
        <f t="shared" si="12"/>
        <v>198.66306861304631</v>
      </c>
      <c r="Q21" s="22"/>
      <c r="R21" s="22"/>
      <c r="S21" s="22">
        <f t="shared" si="6"/>
        <v>3378.0492290007569</v>
      </c>
      <c r="T21" s="22">
        <f t="shared" si="7"/>
        <v>2105.259343959638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50285.681065651108</v>
      </c>
      <c r="D22" s="5">
        <f t="shared" si="0"/>
        <v>48898.253823025065</v>
      </c>
      <c r="E22" s="5">
        <f t="shared" si="1"/>
        <v>39398.253823025065</v>
      </c>
      <c r="F22" s="5">
        <f t="shared" si="2"/>
        <v>13655.10525552019</v>
      </c>
      <c r="G22" s="5">
        <f t="shared" si="3"/>
        <v>35243.148567504875</v>
      </c>
      <c r="H22" s="22">
        <f t="shared" si="10"/>
        <v>22234.630467610357</v>
      </c>
      <c r="I22" s="5">
        <f t="shared" si="4"/>
        <v>56588.393816410819</v>
      </c>
      <c r="J22" s="26">
        <f t="shared" si="5"/>
        <v>0.1871760847066197</v>
      </c>
      <c r="L22" s="22">
        <f t="shared" si="11"/>
        <v>121282.90815464286</v>
      </c>
      <c r="M22" s="5">
        <f>scrimecost*Meta!O19</f>
        <v>1771.6680000000001</v>
      </c>
      <c r="N22" s="5">
        <f>L22-Grade12!L22</f>
        <v>4767.552273942274</v>
      </c>
      <c r="O22" s="5">
        <f>Grade12!M22-M22</f>
        <v>30.546000000000049</v>
      </c>
      <c r="P22" s="22">
        <f t="shared" si="12"/>
        <v>204.78681923153047</v>
      </c>
      <c r="Q22" s="22"/>
      <c r="R22" s="22"/>
      <c r="S22" s="22">
        <f t="shared" si="6"/>
        <v>3462.8558118103265</v>
      </c>
      <c r="T22" s="22">
        <f t="shared" si="7"/>
        <v>2074.7256374696321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51542.82309229239</v>
      </c>
      <c r="D23" s="5">
        <f t="shared" si="0"/>
        <v>50105.110168600695</v>
      </c>
      <c r="E23" s="5">
        <f t="shared" si="1"/>
        <v>40605.110168600695</v>
      </c>
      <c r="F23" s="5">
        <f t="shared" si="2"/>
        <v>14169.829486908196</v>
      </c>
      <c r="G23" s="5">
        <f t="shared" si="3"/>
        <v>35935.2806816925</v>
      </c>
      <c r="H23" s="22">
        <f t="shared" si="10"/>
        <v>22790.496229300614</v>
      </c>
      <c r="I23" s="5">
        <f t="shared" si="4"/>
        <v>57814.15706182109</v>
      </c>
      <c r="J23" s="26">
        <f t="shared" si="5"/>
        <v>0.18982387948823692</v>
      </c>
      <c r="L23" s="22">
        <f t="shared" si="11"/>
        <v>124314.98085850893</v>
      </c>
      <c r="M23" s="5">
        <f>scrimecost*Meta!O20</f>
        <v>1771.6680000000001</v>
      </c>
      <c r="N23" s="5">
        <f>L23-Grade12!L23</f>
        <v>4886.7410807908454</v>
      </c>
      <c r="O23" s="5">
        <f>Grade12!M23-M23</f>
        <v>30.546000000000049</v>
      </c>
      <c r="P23" s="22">
        <f t="shared" si="12"/>
        <v>211.06366361547674</v>
      </c>
      <c r="Q23" s="22"/>
      <c r="R23" s="22"/>
      <c r="S23" s="22">
        <f t="shared" si="6"/>
        <v>3549.7825591901465</v>
      </c>
      <c r="T23" s="22">
        <f t="shared" si="7"/>
        <v>2044.6296392289767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52831.393669599696</v>
      </c>
      <c r="D24" s="5">
        <f t="shared" si="0"/>
        <v>51342.137922815709</v>
      </c>
      <c r="E24" s="5">
        <f t="shared" si="1"/>
        <v>41842.137922815709</v>
      </c>
      <c r="F24" s="5">
        <f t="shared" si="2"/>
        <v>14697.4218240809</v>
      </c>
      <c r="G24" s="5">
        <f t="shared" si="3"/>
        <v>36644.716098734811</v>
      </c>
      <c r="H24" s="22">
        <f t="shared" si="10"/>
        <v>23360.258635033126</v>
      </c>
      <c r="I24" s="5">
        <f t="shared" si="4"/>
        <v>59070.564388366605</v>
      </c>
      <c r="J24" s="26">
        <f t="shared" si="5"/>
        <v>0.19240709390932692</v>
      </c>
      <c r="L24" s="22">
        <f t="shared" si="11"/>
        <v>127422.85537997165</v>
      </c>
      <c r="M24" s="5">
        <f>scrimecost*Meta!O21</f>
        <v>1771.6680000000001</v>
      </c>
      <c r="N24" s="5">
        <f>L24-Grade12!L24</f>
        <v>5008.9096078105795</v>
      </c>
      <c r="O24" s="5">
        <f>Grade12!M24-M24</f>
        <v>30.546000000000049</v>
      </c>
      <c r="P24" s="22">
        <f t="shared" si="12"/>
        <v>217.49742910902171</v>
      </c>
      <c r="Q24" s="22"/>
      <c r="R24" s="22"/>
      <c r="S24" s="22">
        <f t="shared" si="6"/>
        <v>3638.8824752544265</v>
      </c>
      <c r="T24" s="22">
        <f t="shared" si="7"/>
        <v>2014.9652745103217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54152.178511339691</v>
      </c>
      <c r="D25" s="5">
        <f t="shared" si="0"/>
        <v>52610.091370886104</v>
      </c>
      <c r="E25" s="5">
        <f t="shared" si="1"/>
        <v>43110.091370886104</v>
      </c>
      <c r="F25" s="5">
        <f t="shared" si="2"/>
        <v>15238.203969682923</v>
      </c>
      <c r="G25" s="5">
        <f t="shared" si="3"/>
        <v>37371.887401203181</v>
      </c>
      <c r="H25" s="22">
        <f t="shared" si="10"/>
        <v>23944.26510090896</v>
      </c>
      <c r="I25" s="5">
        <f t="shared" si="4"/>
        <v>60358.381898075779</v>
      </c>
      <c r="J25" s="26">
        <f t="shared" si="5"/>
        <v>0.19492730310063416</v>
      </c>
      <c r="L25" s="22">
        <f t="shared" si="11"/>
        <v>130608.42676447095</v>
      </c>
      <c r="M25" s="5">
        <f>scrimecost*Meta!O22</f>
        <v>1771.6680000000001</v>
      </c>
      <c r="N25" s="5">
        <f>L25-Grade12!L25</f>
        <v>5134.1323480058636</v>
      </c>
      <c r="O25" s="5">
        <f>Grade12!M25-M25</f>
        <v>30.546000000000049</v>
      </c>
      <c r="P25" s="22">
        <f t="shared" si="12"/>
        <v>224.09203873990526</v>
      </c>
      <c r="Q25" s="22"/>
      <c r="R25" s="22"/>
      <c r="S25" s="22">
        <f t="shared" si="6"/>
        <v>3730.2098892203521</v>
      </c>
      <c r="T25" s="22">
        <f t="shared" si="7"/>
        <v>1985.7265450242203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55505.982974123181</v>
      </c>
      <c r="D26" s="5">
        <f t="shared" si="0"/>
        <v>53909.74365515825</v>
      </c>
      <c r="E26" s="5">
        <f t="shared" si="1"/>
        <v>44409.74365515825</v>
      </c>
      <c r="F26" s="5">
        <f t="shared" si="2"/>
        <v>15792.505668924994</v>
      </c>
      <c r="G26" s="5">
        <f t="shared" si="3"/>
        <v>38117.23798623326</v>
      </c>
      <c r="H26" s="22">
        <f t="shared" si="10"/>
        <v>24542.871728431681</v>
      </c>
      <c r="I26" s="5">
        <f t="shared" si="4"/>
        <v>61678.39484552767</v>
      </c>
      <c r="J26" s="26">
        <f t="shared" si="5"/>
        <v>0.19738604377508032</v>
      </c>
      <c r="L26" s="22">
        <f t="shared" si="11"/>
        <v>133873.63743358271</v>
      </c>
      <c r="M26" s="5">
        <f>scrimecost*Meta!O23</f>
        <v>1374.9479999999999</v>
      </c>
      <c r="N26" s="5">
        <f>L26-Grade12!L26</f>
        <v>5262.4856567060342</v>
      </c>
      <c r="O26" s="5">
        <f>Grade12!M26-M26</f>
        <v>23.706000000000131</v>
      </c>
      <c r="P26" s="22">
        <f t="shared" si="12"/>
        <v>230.85151361156093</v>
      </c>
      <c r="Q26" s="22"/>
      <c r="R26" s="22"/>
      <c r="S26" s="22">
        <f t="shared" si="6"/>
        <v>3817.6439685354289</v>
      </c>
      <c r="T26" s="22">
        <f t="shared" si="7"/>
        <v>1953.7465853085562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56893.632548476249</v>
      </c>
      <c r="D27" s="5">
        <f t="shared" si="0"/>
        <v>55241.887246537197</v>
      </c>
      <c r="E27" s="5">
        <f t="shared" si="1"/>
        <v>45741.887246537197</v>
      </c>
      <c r="F27" s="5">
        <f t="shared" si="2"/>
        <v>16360.664910648113</v>
      </c>
      <c r="G27" s="5">
        <f t="shared" si="3"/>
        <v>38881.222335889084</v>
      </c>
      <c r="H27" s="22">
        <f t="shared" si="10"/>
        <v>25156.443521642468</v>
      </c>
      <c r="I27" s="5">
        <f t="shared" si="4"/>
        <v>63031.408116665858</v>
      </c>
      <c r="J27" s="26">
        <f t="shared" si="5"/>
        <v>0.19978481516478377</v>
      </c>
      <c r="L27" s="22">
        <f t="shared" si="11"/>
        <v>137220.47836942226</v>
      </c>
      <c r="M27" s="5">
        <f>scrimecost*Meta!O24</f>
        <v>1374.9479999999999</v>
      </c>
      <c r="N27" s="5">
        <f>L27-Grade12!L27</f>
        <v>5394.0477981236472</v>
      </c>
      <c r="O27" s="5">
        <f>Grade12!M27-M27</f>
        <v>23.706000000000131</v>
      </c>
      <c r="P27" s="22">
        <f t="shared" si="12"/>
        <v>237.77997535500785</v>
      </c>
      <c r="Q27" s="22"/>
      <c r="R27" s="22"/>
      <c r="S27" s="22">
        <f t="shared" si="6"/>
        <v>3913.5948328333407</v>
      </c>
      <c r="T27" s="22">
        <f t="shared" si="7"/>
        <v>1925.4635686771292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58315.973362188161</v>
      </c>
      <c r="D28" s="5">
        <f t="shared" si="0"/>
        <v>56607.334427700633</v>
      </c>
      <c r="E28" s="5">
        <f t="shared" si="1"/>
        <v>47107.334427700633</v>
      </c>
      <c r="F28" s="5">
        <f t="shared" si="2"/>
        <v>16943.028133414322</v>
      </c>
      <c r="G28" s="5">
        <f t="shared" si="3"/>
        <v>39664.306294286311</v>
      </c>
      <c r="H28" s="22">
        <f t="shared" si="10"/>
        <v>25785.354609683534</v>
      </c>
      <c r="I28" s="5">
        <f t="shared" si="4"/>
        <v>64418.246719582501</v>
      </c>
      <c r="J28" s="26">
        <f t="shared" si="5"/>
        <v>0.20212507993522633</v>
      </c>
      <c r="L28" s="22">
        <f t="shared" si="11"/>
        <v>140650.99032865782</v>
      </c>
      <c r="M28" s="5">
        <f>scrimecost*Meta!O25</f>
        <v>1374.9479999999999</v>
      </c>
      <c r="N28" s="5">
        <f>L28-Grade12!L28</f>
        <v>5528.8989930767275</v>
      </c>
      <c r="O28" s="5">
        <f>Grade12!M28-M28</f>
        <v>23.706000000000131</v>
      </c>
      <c r="P28" s="22">
        <f t="shared" si="12"/>
        <v>244.88164864204117</v>
      </c>
      <c r="Q28" s="22"/>
      <c r="R28" s="22"/>
      <c r="S28" s="22">
        <f t="shared" si="6"/>
        <v>4011.9444687387181</v>
      </c>
      <c r="T28" s="22">
        <f t="shared" si="7"/>
        <v>1897.5839254478419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59773.87269624287</v>
      </c>
      <c r="D29" s="5">
        <f t="shared" si="0"/>
        <v>58006.917788393155</v>
      </c>
      <c r="E29" s="5">
        <f t="shared" si="1"/>
        <v>48506.917788393155</v>
      </c>
      <c r="F29" s="5">
        <f t="shared" si="2"/>
        <v>17539.950436749681</v>
      </c>
      <c r="G29" s="5">
        <f t="shared" si="3"/>
        <v>40466.96735164347</v>
      </c>
      <c r="H29" s="22">
        <f t="shared" si="10"/>
        <v>26429.98847492562</v>
      </c>
      <c r="I29" s="5">
        <f t="shared" si="4"/>
        <v>65839.756287572061</v>
      </c>
      <c r="J29" s="26">
        <f t="shared" si="5"/>
        <v>0.20440826507712145</v>
      </c>
      <c r="L29" s="22">
        <f t="shared" si="11"/>
        <v>144167.26508687428</v>
      </c>
      <c r="M29" s="5">
        <f>scrimecost*Meta!O26</f>
        <v>1374.9479999999999</v>
      </c>
      <c r="N29" s="5">
        <f>L29-Grade12!L29</f>
        <v>5667.121467903693</v>
      </c>
      <c r="O29" s="5">
        <f>Grade12!M29-M29</f>
        <v>23.706000000000131</v>
      </c>
      <c r="P29" s="22">
        <f t="shared" si="12"/>
        <v>252.16086376125025</v>
      </c>
      <c r="Q29" s="22"/>
      <c r="R29" s="22"/>
      <c r="S29" s="22">
        <f t="shared" si="6"/>
        <v>4112.7528455417705</v>
      </c>
      <c r="T29" s="22">
        <f t="shared" si="7"/>
        <v>1870.1021389199423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61268.219513648932</v>
      </c>
      <c r="D30" s="5">
        <f t="shared" si="0"/>
        <v>59441.490733102975</v>
      </c>
      <c r="E30" s="5">
        <f t="shared" si="1"/>
        <v>49941.490733102975</v>
      </c>
      <c r="F30" s="5">
        <f t="shared" si="2"/>
        <v>18151.795797668419</v>
      </c>
      <c r="G30" s="5">
        <f t="shared" si="3"/>
        <v>41289.694935434556</v>
      </c>
      <c r="H30" s="22">
        <f t="shared" si="10"/>
        <v>27090.738186798757</v>
      </c>
      <c r="I30" s="5">
        <f t="shared" si="4"/>
        <v>67296.803594761353</v>
      </c>
      <c r="J30" s="26">
        <f t="shared" si="5"/>
        <v>0.20663576277653128</v>
      </c>
      <c r="L30" s="22">
        <f t="shared" si="11"/>
        <v>147771.44671404609</v>
      </c>
      <c r="M30" s="5">
        <f>scrimecost*Meta!O27</f>
        <v>1374.9479999999999</v>
      </c>
      <c r="N30" s="5">
        <f>L30-Grade12!L30</f>
        <v>5808.7995046012802</v>
      </c>
      <c r="O30" s="5">
        <f>Grade12!M30-M30</f>
        <v>23.706000000000131</v>
      </c>
      <c r="P30" s="22">
        <f t="shared" si="12"/>
        <v>259.62205925843944</v>
      </c>
      <c r="Q30" s="22"/>
      <c r="R30" s="22"/>
      <c r="S30" s="22">
        <f t="shared" si="6"/>
        <v>4216.0814317648628</v>
      </c>
      <c r="T30" s="22">
        <f t="shared" si="7"/>
        <v>1843.0127584945935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62799.925001490148</v>
      </c>
      <c r="D31" s="5">
        <f t="shared" si="0"/>
        <v>60911.92800143054</v>
      </c>
      <c r="E31" s="5">
        <f t="shared" si="1"/>
        <v>51411.92800143054</v>
      </c>
      <c r="F31" s="5">
        <f t="shared" si="2"/>
        <v>18778.937292610124</v>
      </c>
      <c r="G31" s="5">
        <f t="shared" si="3"/>
        <v>42132.99070882042</v>
      </c>
      <c r="H31" s="22">
        <f t="shared" si="10"/>
        <v>27768.006641468724</v>
      </c>
      <c r="I31" s="5">
        <f t="shared" si="4"/>
        <v>68790.27708463039</v>
      </c>
      <c r="J31" s="26">
        <f t="shared" si="5"/>
        <v>0.20880893126376038</v>
      </c>
      <c r="L31" s="22">
        <f t="shared" si="11"/>
        <v>151465.73288189725</v>
      </c>
      <c r="M31" s="5">
        <f>scrimecost*Meta!O28</f>
        <v>1202.6879999999999</v>
      </c>
      <c r="N31" s="5">
        <f>L31-Grade12!L31</f>
        <v>5954.0194922162918</v>
      </c>
      <c r="O31" s="5">
        <f>Grade12!M31-M31</f>
        <v>20.736000000000104</v>
      </c>
      <c r="P31" s="22">
        <f t="shared" si="12"/>
        <v>267.26978464305847</v>
      </c>
      <c r="Q31" s="22"/>
      <c r="R31" s="22"/>
      <c r="S31" s="22">
        <f t="shared" si="6"/>
        <v>4319.3113226435216</v>
      </c>
      <c r="T31" s="22">
        <f t="shared" si="7"/>
        <v>1815.1833310940806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64369.923126527399</v>
      </c>
      <c r="D32" s="5">
        <f t="shared" si="0"/>
        <v>62419.126201466301</v>
      </c>
      <c r="E32" s="5">
        <f t="shared" si="1"/>
        <v>52919.126201466301</v>
      </c>
      <c r="F32" s="5">
        <f t="shared" si="2"/>
        <v>19421.757324925376</v>
      </c>
      <c r="G32" s="5">
        <f t="shared" si="3"/>
        <v>42997.368876540924</v>
      </c>
      <c r="H32" s="22">
        <f t="shared" si="10"/>
        <v>28462.206807505441</v>
      </c>
      <c r="I32" s="5">
        <f t="shared" si="4"/>
        <v>70321.08741174615</v>
      </c>
      <c r="J32" s="26">
        <f t="shared" si="5"/>
        <v>0.21092909564154488</v>
      </c>
      <c r="L32" s="22">
        <f t="shared" si="11"/>
        <v>155252.37620394467</v>
      </c>
      <c r="M32" s="5">
        <f>scrimecost*Meta!O29</f>
        <v>1202.6879999999999</v>
      </c>
      <c r="N32" s="5">
        <f>L32-Grade12!L32</f>
        <v>6102.8699795216962</v>
      </c>
      <c r="O32" s="5">
        <f>Grade12!M32-M32</f>
        <v>20.736000000000104</v>
      </c>
      <c r="P32" s="22">
        <f t="shared" si="12"/>
        <v>275.1087031622929</v>
      </c>
      <c r="Q32" s="22"/>
      <c r="R32" s="22"/>
      <c r="S32" s="22">
        <f t="shared" si="6"/>
        <v>4427.8709185441594</v>
      </c>
      <c r="T32" s="22">
        <f t="shared" si="7"/>
        <v>1788.9062218859399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65979.171204690589</v>
      </c>
      <c r="D33" s="5">
        <f t="shared" si="0"/>
        <v>63964.004356502963</v>
      </c>
      <c r="E33" s="5">
        <f t="shared" si="1"/>
        <v>54464.004356502963</v>
      </c>
      <c r="F33" s="5">
        <f t="shared" si="2"/>
        <v>20080.647858048513</v>
      </c>
      <c r="G33" s="5">
        <f t="shared" si="3"/>
        <v>43883.35649845445</v>
      </c>
      <c r="H33" s="22">
        <f t="shared" si="10"/>
        <v>29173.761977693077</v>
      </c>
      <c r="I33" s="5">
        <f t="shared" si="4"/>
        <v>71890.167997039796</v>
      </c>
      <c r="J33" s="26">
        <f t="shared" si="5"/>
        <v>0.21299754869304197</v>
      </c>
      <c r="L33" s="22">
        <f t="shared" si="11"/>
        <v>159133.68560904328</v>
      </c>
      <c r="M33" s="5">
        <f>scrimecost*Meta!O30</f>
        <v>1202.6879999999999</v>
      </c>
      <c r="N33" s="5">
        <f>L33-Grade12!L33</f>
        <v>6255.4417290097335</v>
      </c>
      <c r="O33" s="5">
        <f>Grade12!M33-M33</f>
        <v>20.736000000000104</v>
      </c>
      <c r="P33" s="22">
        <f t="shared" si="12"/>
        <v>283.14359464450825</v>
      </c>
      <c r="Q33" s="22"/>
      <c r="R33" s="22"/>
      <c r="S33" s="22">
        <f t="shared" si="6"/>
        <v>4539.1445043423118</v>
      </c>
      <c r="T33" s="22">
        <f t="shared" si="7"/>
        <v>1763.0038767991857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67628.650484807848</v>
      </c>
      <c r="D34" s="5">
        <f t="shared" si="0"/>
        <v>65547.504465415521</v>
      </c>
      <c r="E34" s="5">
        <f t="shared" si="1"/>
        <v>56047.504465415521</v>
      </c>
      <c r="F34" s="5">
        <f t="shared" si="2"/>
        <v>20756.010654499718</v>
      </c>
      <c r="G34" s="5">
        <f t="shared" si="3"/>
        <v>44791.493810915803</v>
      </c>
      <c r="H34" s="22">
        <f t="shared" si="10"/>
        <v>29903.106027135404</v>
      </c>
      <c r="I34" s="5">
        <f t="shared" si="4"/>
        <v>73498.475596965785</v>
      </c>
      <c r="J34" s="26">
        <f t="shared" si="5"/>
        <v>0.21501555167011221</v>
      </c>
      <c r="L34" s="22">
        <f t="shared" si="11"/>
        <v>163112.02774926936</v>
      </c>
      <c r="M34" s="5">
        <f>scrimecost*Meta!O31</f>
        <v>1202.6879999999999</v>
      </c>
      <c r="N34" s="5">
        <f>L34-Grade12!L34</f>
        <v>6411.8277722350031</v>
      </c>
      <c r="O34" s="5">
        <f>Grade12!M34-M34</f>
        <v>20.736000000000104</v>
      </c>
      <c r="P34" s="22">
        <f t="shared" si="12"/>
        <v>291.37935841377885</v>
      </c>
      <c r="Q34" s="22"/>
      <c r="R34" s="22"/>
      <c r="S34" s="22">
        <f t="shared" si="6"/>
        <v>4653.1999297854381</v>
      </c>
      <c r="T34" s="22">
        <f t="shared" si="7"/>
        <v>1737.4711704432286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69319.366746928034</v>
      </c>
      <c r="D35" s="5">
        <f t="shared" si="0"/>
        <v>67170.592077050911</v>
      </c>
      <c r="E35" s="5">
        <f t="shared" si="1"/>
        <v>57670.592077050911</v>
      </c>
      <c r="F35" s="5">
        <f t="shared" si="2"/>
        <v>21448.257520862215</v>
      </c>
      <c r="G35" s="5">
        <f t="shared" si="3"/>
        <v>45722.334556188696</v>
      </c>
      <c r="H35" s="22">
        <f t="shared" si="10"/>
        <v>30650.68367781378</v>
      </c>
      <c r="I35" s="5">
        <f t="shared" si="4"/>
        <v>75146.990886889922</v>
      </c>
      <c r="J35" s="26">
        <f t="shared" si="5"/>
        <v>0.21698433506237605</v>
      </c>
      <c r="L35" s="22">
        <f t="shared" si="11"/>
        <v>167189.82844300108</v>
      </c>
      <c r="M35" s="5">
        <f>scrimecost*Meta!O32</f>
        <v>1202.6879999999999</v>
      </c>
      <c r="N35" s="5">
        <f>L35-Grade12!L35</f>
        <v>6572.1234665408847</v>
      </c>
      <c r="O35" s="5">
        <f>Grade12!M35-M35</f>
        <v>20.736000000000104</v>
      </c>
      <c r="P35" s="22">
        <f t="shared" si="12"/>
        <v>299.8210162772815</v>
      </c>
      <c r="Q35" s="22"/>
      <c r="R35" s="22"/>
      <c r="S35" s="22">
        <f t="shared" si="6"/>
        <v>4770.1067408646313</v>
      </c>
      <c r="T35" s="22">
        <f t="shared" si="7"/>
        <v>1712.3030388391167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71052.35091560123</v>
      </c>
      <c r="D36" s="5">
        <f t="shared" si="0"/>
        <v>68834.256878977176</v>
      </c>
      <c r="E36" s="5">
        <f t="shared" si="1"/>
        <v>59334.256878977176</v>
      </c>
      <c r="F36" s="5">
        <f t="shared" si="2"/>
        <v>22157.810558883764</v>
      </c>
      <c r="G36" s="5">
        <f t="shared" si="3"/>
        <v>46676.446320093411</v>
      </c>
      <c r="H36" s="22">
        <f t="shared" si="10"/>
        <v>31416.950769759125</v>
      </c>
      <c r="I36" s="5">
        <f t="shared" si="4"/>
        <v>76836.719059062176</v>
      </c>
      <c r="J36" s="26">
        <f t="shared" si="5"/>
        <v>0.2189050993475114</v>
      </c>
      <c r="L36" s="22">
        <f t="shared" si="11"/>
        <v>171369.57415407608</v>
      </c>
      <c r="M36" s="5">
        <f>scrimecost*Meta!O33</f>
        <v>971.96400000000006</v>
      </c>
      <c r="N36" s="5">
        <f>L36-Grade12!L36</f>
        <v>6736.4265532043937</v>
      </c>
      <c r="O36" s="5">
        <f>Grade12!M36-M36</f>
        <v>16.758000000000038</v>
      </c>
      <c r="P36" s="22">
        <f t="shared" si="12"/>
        <v>308.47371558737149</v>
      </c>
      <c r="Q36" s="22"/>
      <c r="R36" s="22"/>
      <c r="S36" s="22">
        <f t="shared" si="6"/>
        <v>4886.3440882207897</v>
      </c>
      <c r="T36" s="22">
        <f t="shared" si="7"/>
        <v>1686.2548501353897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72828.659688491258</v>
      </c>
      <c r="D37" s="5">
        <f t="shared" ref="D37:D56" si="15">IF(A37&lt;startage,1,0)*(C37*(1-initialunempprob))+IF(A37=startage,1,0)*(C37*(1-unempprob))+IF(A37&gt;startage,1,0)*(C37*(1-unempprob)+unempprob*300*52)</f>
        <v>70539.513300951599</v>
      </c>
      <c r="E37" s="5">
        <f t="shared" si="1"/>
        <v>61039.513300951599</v>
      </c>
      <c r="F37" s="5">
        <f t="shared" si="2"/>
        <v>22885.102422855856</v>
      </c>
      <c r="G37" s="5">
        <f t="shared" si="3"/>
        <v>47654.410878095747</v>
      </c>
      <c r="H37" s="22">
        <f t="shared" ref="H37:H56" si="16">benefits*B37/expnorm</f>
        <v>32202.3745390031</v>
      </c>
      <c r="I37" s="5">
        <f t="shared" ref="I37:I56" si="17">G37+IF(A37&lt;startage,1,0)*(H37*(1-initialunempprob))+IF(A37&gt;=startage,1,0)*(H37*(1-unempprob))</f>
        <v>78568.690435538723</v>
      </c>
      <c r="J37" s="26">
        <f t="shared" si="5"/>
        <v>0.22077901572325317</v>
      </c>
      <c r="L37" s="22">
        <f t="shared" ref="L37:L56" si="18">(sincome+sbenefits)*(1-sunemp)*B37/expnorm</f>
        <v>175653.81350792799</v>
      </c>
      <c r="M37" s="5">
        <f>scrimecost*Meta!O34</f>
        <v>971.96400000000006</v>
      </c>
      <c r="N37" s="5">
        <f>L37-Grade12!L37</f>
        <v>6904.837217034481</v>
      </c>
      <c r="O37" s="5">
        <f>Grade12!M37-M37</f>
        <v>16.758000000000038</v>
      </c>
      <c r="P37" s="22">
        <f t="shared" si="12"/>
        <v>317.34273238021382</v>
      </c>
      <c r="Q37" s="22"/>
      <c r="R37" s="22"/>
      <c r="S37" s="22">
        <f t="shared" si="6"/>
        <v>5009.1693066108455</v>
      </c>
      <c r="T37" s="22">
        <f t="shared" si="7"/>
        <v>1661.8488174913591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74649.376180703533</v>
      </c>
      <c r="D38" s="5">
        <f t="shared" si="15"/>
        <v>72287.401133475389</v>
      </c>
      <c r="E38" s="5">
        <f t="shared" si="1"/>
        <v>62787.401133475389</v>
      </c>
      <c r="F38" s="5">
        <f t="shared" si="2"/>
        <v>23630.576583427253</v>
      </c>
      <c r="G38" s="5">
        <f t="shared" si="3"/>
        <v>48656.824550048135</v>
      </c>
      <c r="H38" s="22">
        <f t="shared" si="16"/>
        <v>33007.433902478173</v>
      </c>
      <c r="I38" s="5">
        <f t="shared" si="17"/>
        <v>80343.961096427185</v>
      </c>
      <c r="J38" s="26">
        <f t="shared" si="5"/>
        <v>0.22260722682153786</v>
      </c>
      <c r="L38" s="22">
        <f t="shared" si="18"/>
        <v>180045.15884562614</v>
      </c>
      <c r="M38" s="5">
        <f>scrimecost*Meta!O35</f>
        <v>971.96400000000006</v>
      </c>
      <c r="N38" s="5">
        <f>L38-Grade12!L38</f>
        <v>7077.4581474603037</v>
      </c>
      <c r="O38" s="5">
        <f>Grade12!M38-M38</f>
        <v>16.758000000000038</v>
      </c>
      <c r="P38" s="22">
        <f t="shared" si="12"/>
        <v>326.43347459287708</v>
      </c>
      <c r="Q38" s="22"/>
      <c r="R38" s="22"/>
      <c r="S38" s="22">
        <f t="shared" si="6"/>
        <v>5135.065155460642</v>
      </c>
      <c r="T38" s="22">
        <f t="shared" si="7"/>
        <v>1637.7906815828874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76515.610585221119</v>
      </c>
      <c r="D39" s="5">
        <f t="shared" si="15"/>
        <v>74078.986161812267</v>
      </c>
      <c r="E39" s="5">
        <f t="shared" si="1"/>
        <v>64578.986161812267</v>
      </c>
      <c r="F39" s="5">
        <f t="shared" si="2"/>
        <v>24394.687598012933</v>
      </c>
      <c r="G39" s="5">
        <f t="shared" si="3"/>
        <v>49684.298563799333</v>
      </c>
      <c r="H39" s="22">
        <f t="shared" si="16"/>
        <v>33832.619750040132</v>
      </c>
      <c r="I39" s="5">
        <f t="shared" si="17"/>
        <v>82163.613523837863</v>
      </c>
      <c r="J39" s="26">
        <f t="shared" si="5"/>
        <v>0.22439084740523024</v>
      </c>
      <c r="L39" s="22">
        <f t="shared" si="18"/>
        <v>184546.28781676682</v>
      </c>
      <c r="M39" s="5">
        <f>scrimecost*Meta!O36</f>
        <v>971.96400000000006</v>
      </c>
      <c r="N39" s="5">
        <f>L39-Grade12!L39</f>
        <v>7254.3946011468652</v>
      </c>
      <c r="O39" s="5">
        <f>Grade12!M39-M39</f>
        <v>16.758000000000038</v>
      </c>
      <c r="P39" s="22">
        <f t="shared" si="12"/>
        <v>335.75148536085709</v>
      </c>
      <c r="Q39" s="22"/>
      <c r="R39" s="22"/>
      <c r="S39" s="22">
        <f t="shared" si="6"/>
        <v>5264.1084005317462</v>
      </c>
      <c r="T39" s="22">
        <f t="shared" si="7"/>
        <v>1614.0756916709865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78428.50084985164</v>
      </c>
      <c r="D40" s="5">
        <f t="shared" si="15"/>
        <v>75915.360815857566</v>
      </c>
      <c r="E40" s="5">
        <f t="shared" si="1"/>
        <v>66415.360815857566</v>
      </c>
      <c r="F40" s="5">
        <f t="shared" si="2"/>
        <v>25177.901387963251</v>
      </c>
      <c r="G40" s="5">
        <f t="shared" si="3"/>
        <v>50737.459427894311</v>
      </c>
      <c r="H40" s="22">
        <f t="shared" si="16"/>
        <v>34678.435243791129</v>
      </c>
      <c r="I40" s="5">
        <f t="shared" si="17"/>
        <v>84028.757261933788</v>
      </c>
      <c r="J40" s="26">
        <f t="shared" si="5"/>
        <v>0.22613096504785693</v>
      </c>
      <c r="L40" s="22">
        <f t="shared" si="18"/>
        <v>189159.94501218596</v>
      </c>
      <c r="M40" s="5">
        <f>scrimecost*Meta!O37</f>
        <v>971.96400000000006</v>
      </c>
      <c r="N40" s="5">
        <f>L40-Grade12!L40</f>
        <v>7435.7544661754509</v>
      </c>
      <c r="O40" s="5">
        <f>Grade12!M40-M40</f>
        <v>16.758000000000038</v>
      </c>
      <c r="P40" s="22">
        <f t="shared" si="12"/>
        <v>345.30244639803641</v>
      </c>
      <c r="Q40" s="22"/>
      <c r="R40" s="22"/>
      <c r="S40" s="22">
        <f t="shared" si="6"/>
        <v>5396.3777267295327</v>
      </c>
      <c r="T40" s="22">
        <f t="shared" si="7"/>
        <v>1590.6991536419509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80389.21337109794</v>
      </c>
      <c r="D41" s="5">
        <f t="shared" si="15"/>
        <v>77797.644836254025</v>
      </c>
      <c r="E41" s="5">
        <f t="shared" si="1"/>
        <v>68297.644836254025</v>
      </c>
      <c r="F41" s="5">
        <f t="shared" si="2"/>
        <v>25980.695522662343</v>
      </c>
      <c r="G41" s="5">
        <f t="shared" si="3"/>
        <v>51816.949313591685</v>
      </c>
      <c r="H41" s="22">
        <f t="shared" si="16"/>
        <v>35545.39612488592</v>
      </c>
      <c r="I41" s="5">
        <f t="shared" si="17"/>
        <v>85940.529593482177</v>
      </c>
      <c r="J41" s="26">
        <f t="shared" si="5"/>
        <v>0.2278286407967611</v>
      </c>
      <c r="L41" s="22">
        <f t="shared" si="18"/>
        <v>193888.94363749065</v>
      </c>
      <c r="M41" s="5">
        <f>scrimecost*Meta!O38</f>
        <v>649.36800000000005</v>
      </c>
      <c r="N41" s="5">
        <f>L41-Grade12!L41</f>
        <v>7621.6483278299274</v>
      </c>
      <c r="O41" s="5">
        <f>Grade12!M41-M41</f>
        <v>11.195999999999913</v>
      </c>
      <c r="P41" s="22">
        <f t="shared" si="12"/>
        <v>355.09218146114551</v>
      </c>
      <c r="Q41" s="22"/>
      <c r="R41" s="22"/>
      <c r="S41" s="22">
        <f t="shared" ref="S41:S69" si="19">IF(A41&lt;startage,1,0)*(N41-Q41-R41)+IF(A41&gt;=startage,1,0)*completionprob*(N41*spart+O41+P41)</f>
        <v>5526.9313000823859</v>
      </c>
      <c r="T41" s="22">
        <f t="shared" ref="T41:T69" si="20">S41/sreturn^(A41-startage+1)</f>
        <v>1566.2331472717701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82398.943705375379</v>
      </c>
      <c r="D42" s="5">
        <f t="shared" si="15"/>
        <v>79726.985957160359</v>
      </c>
      <c r="E42" s="5">
        <f t="shared" si="1"/>
        <v>70226.985957160359</v>
      </c>
      <c r="F42" s="5">
        <f t="shared" si="2"/>
        <v>26803.559510728894</v>
      </c>
      <c r="G42" s="5">
        <f t="shared" si="3"/>
        <v>52923.426446431462</v>
      </c>
      <c r="H42" s="22">
        <f t="shared" si="16"/>
        <v>36434.031028008059</v>
      </c>
      <c r="I42" s="5">
        <f t="shared" si="17"/>
        <v>87900.0962333192</v>
      </c>
      <c r="J42" s="26">
        <f t="shared" si="5"/>
        <v>0.22948490982008216</v>
      </c>
      <c r="L42" s="22">
        <f t="shared" si="18"/>
        <v>198736.16722842789</v>
      </c>
      <c r="M42" s="5">
        <f>scrimecost*Meta!O39</f>
        <v>649.36800000000005</v>
      </c>
      <c r="N42" s="5">
        <f>L42-Grade12!L42</f>
        <v>7812.1895360256603</v>
      </c>
      <c r="O42" s="5">
        <f>Grade12!M42-M42</f>
        <v>11.195999999999913</v>
      </c>
      <c r="P42" s="22">
        <f t="shared" si="12"/>
        <v>365.12665990083212</v>
      </c>
      <c r="Q42" s="22"/>
      <c r="R42" s="22"/>
      <c r="S42" s="22">
        <f t="shared" si="19"/>
        <v>5665.8967609189858</v>
      </c>
      <c r="T42" s="22">
        <f t="shared" si="20"/>
        <v>1543.5746492652247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84458.917298009765</v>
      </c>
      <c r="D43" s="5">
        <f t="shared" si="15"/>
        <v>81704.560606089377</v>
      </c>
      <c r="E43" s="5">
        <f t="shared" si="1"/>
        <v>72204.560606089377</v>
      </c>
      <c r="F43" s="5">
        <f t="shared" si="2"/>
        <v>27646.995098497122</v>
      </c>
      <c r="G43" s="5">
        <f t="shared" si="3"/>
        <v>54057.565507592255</v>
      </c>
      <c r="H43" s="22">
        <f t="shared" si="16"/>
        <v>37344.88180370826</v>
      </c>
      <c r="I43" s="5">
        <f t="shared" si="17"/>
        <v>89908.652039152192</v>
      </c>
      <c r="J43" s="26">
        <f t="shared" si="5"/>
        <v>0.23110078203795639</v>
      </c>
      <c r="L43" s="22">
        <f t="shared" si="18"/>
        <v>203704.57140913859</v>
      </c>
      <c r="M43" s="5">
        <f>scrimecost*Meta!O40</f>
        <v>649.36800000000005</v>
      </c>
      <c r="N43" s="5">
        <f>L43-Grade12!L43</f>
        <v>8007.4942744263099</v>
      </c>
      <c r="O43" s="5">
        <f>Grade12!M43-M43</f>
        <v>11.195999999999913</v>
      </c>
      <c r="P43" s="22">
        <f t="shared" si="12"/>
        <v>375.41200030151094</v>
      </c>
      <c r="Q43" s="22"/>
      <c r="R43" s="22"/>
      <c r="S43" s="22">
        <f t="shared" si="19"/>
        <v>5808.3363582765178</v>
      </c>
      <c r="T43" s="22">
        <f t="shared" si="20"/>
        <v>1521.2387322541197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86570.390230460005</v>
      </c>
      <c r="D44" s="5">
        <f t="shared" si="15"/>
        <v>83731.574621241598</v>
      </c>
      <c r="E44" s="5">
        <f t="shared" si="1"/>
        <v>74231.574621241598</v>
      </c>
      <c r="F44" s="5">
        <f t="shared" si="2"/>
        <v>28511.51657595954</v>
      </c>
      <c r="G44" s="5">
        <f t="shared" si="3"/>
        <v>55220.058045282058</v>
      </c>
      <c r="H44" s="22">
        <f t="shared" si="16"/>
        <v>38278.503848800967</v>
      </c>
      <c r="I44" s="5">
        <f t="shared" si="17"/>
        <v>91967.421740130987</v>
      </c>
      <c r="J44" s="26">
        <f t="shared" si="5"/>
        <v>0.23267724273832147</v>
      </c>
      <c r="L44" s="22">
        <f t="shared" si="18"/>
        <v>208797.18569436704</v>
      </c>
      <c r="M44" s="5">
        <f>scrimecost*Meta!O41</f>
        <v>649.36800000000005</v>
      </c>
      <c r="N44" s="5">
        <f>L44-Grade12!L44</f>
        <v>8207.6816312869778</v>
      </c>
      <c r="O44" s="5">
        <f>Grade12!M44-M44</f>
        <v>11.195999999999913</v>
      </c>
      <c r="P44" s="22">
        <f t="shared" si="12"/>
        <v>385.95447421220672</v>
      </c>
      <c r="Q44" s="22"/>
      <c r="R44" s="22"/>
      <c r="S44" s="22">
        <f t="shared" si="19"/>
        <v>5954.3369455679895</v>
      </c>
      <c r="T44" s="22">
        <f t="shared" si="20"/>
        <v>1499.2210072515529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88734.649986221484</v>
      </c>
      <c r="D45" s="5">
        <f t="shared" si="15"/>
        <v>85809.263986772625</v>
      </c>
      <c r="E45" s="5">
        <f t="shared" si="1"/>
        <v>76309.263986772625</v>
      </c>
      <c r="F45" s="5">
        <f t="shared" si="2"/>
        <v>29397.651090358526</v>
      </c>
      <c r="G45" s="5">
        <f t="shared" si="3"/>
        <v>56411.612896414095</v>
      </c>
      <c r="H45" s="22">
        <f t="shared" si="16"/>
        <v>39235.466445020982</v>
      </c>
      <c r="I45" s="5">
        <f t="shared" si="17"/>
        <v>94077.66068363424</v>
      </c>
      <c r="J45" s="26">
        <f t="shared" si="5"/>
        <v>0.23421525317770206</v>
      </c>
      <c r="L45" s="22">
        <f t="shared" si="18"/>
        <v>214017.11533672619</v>
      </c>
      <c r="M45" s="5">
        <f>scrimecost*Meta!O42</f>
        <v>649.36800000000005</v>
      </c>
      <c r="N45" s="5">
        <f>L45-Grade12!L45</f>
        <v>8412.8736720691086</v>
      </c>
      <c r="O45" s="5">
        <f>Grade12!M45-M45</f>
        <v>11.195999999999913</v>
      </c>
      <c r="P45" s="22">
        <f t="shared" si="12"/>
        <v>396.76050997066983</v>
      </c>
      <c r="Q45" s="22"/>
      <c r="R45" s="22"/>
      <c r="S45" s="22">
        <f t="shared" si="19"/>
        <v>6103.9875475417111</v>
      </c>
      <c r="T45" s="22">
        <f t="shared" si="20"/>
        <v>1477.5171369208792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90953.016235877032</v>
      </c>
      <c r="D46" s="5">
        <f t="shared" si="15"/>
        <v>87938.89558644194</v>
      </c>
      <c r="E46" s="5">
        <f t="shared" si="1"/>
        <v>78438.89558644194</v>
      </c>
      <c r="F46" s="5">
        <f t="shared" si="2"/>
        <v>30305.938967617487</v>
      </c>
      <c r="G46" s="5">
        <f t="shared" si="3"/>
        <v>57632.95661882445</v>
      </c>
      <c r="H46" s="22">
        <f t="shared" si="16"/>
        <v>40216.353106146504</v>
      </c>
      <c r="I46" s="5">
        <f t="shared" si="17"/>
        <v>96240.655600725091</v>
      </c>
      <c r="J46" s="26">
        <f t="shared" si="5"/>
        <v>0.23571575116734161</v>
      </c>
      <c r="L46" s="22">
        <f t="shared" si="18"/>
        <v>219367.54322014438</v>
      </c>
      <c r="M46" s="5">
        <f>scrimecost*Meta!O43</f>
        <v>360.17999999999995</v>
      </c>
      <c r="N46" s="5">
        <f>L46-Grade12!L46</f>
        <v>8623.1955138708872</v>
      </c>
      <c r="O46" s="5">
        <f>Grade12!M46-M46</f>
        <v>6.2100000000000364</v>
      </c>
      <c r="P46" s="22">
        <f t="shared" si="12"/>
        <v>407.83669662309467</v>
      </c>
      <c r="Q46" s="22"/>
      <c r="R46" s="22"/>
      <c r="S46" s="22">
        <f t="shared" si="19"/>
        <v>6252.8770565648392</v>
      </c>
      <c r="T46" s="22">
        <f t="shared" si="20"/>
        <v>1455.0751145455326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93226.84164177395</v>
      </c>
      <c r="D47" s="5">
        <f t="shared" si="15"/>
        <v>90121.767976102987</v>
      </c>
      <c r="E47" s="5">
        <f t="shared" si="1"/>
        <v>80621.767976102987</v>
      </c>
      <c r="F47" s="5">
        <f t="shared" si="2"/>
        <v>31236.934041807926</v>
      </c>
      <c r="G47" s="5">
        <f t="shared" si="3"/>
        <v>58884.833934295064</v>
      </c>
      <c r="H47" s="22">
        <f t="shared" si="16"/>
        <v>41221.761933800168</v>
      </c>
      <c r="I47" s="5">
        <f t="shared" si="17"/>
        <v>98457.725390743231</v>
      </c>
      <c r="J47" s="26">
        <f t="shared" si="5"/>
        <v>0.23717965164503882</v>
      </c>
      <c r="L47" s="22">
        <f t="shared" si="18"/>
        <v>224851.73180064795</v>
      </c>
      <c r="M47" s="5">
        <f>scrimecost*Meta!O44</f>
        <v>360.17999999999995</v>
      </c>
      <c r="N47" s="5">
        <f>L47-Grade12!L47</f>
        <v>8838.7754017176921</v>
      </c>
      <c r="O47" s="5">
        <f>Grade12!M47-M47</f>
        <v>6.2100000000000364</v>
      </c>
      <c r="P47" s="22">
        <f t="shared" si="12"/>
        <v>419.18978794182999</v>
      </c>
      <c r="Q47" s="22"/>
      <c r="R47" s="22"/>
      <c r="S47" s="22">
        <f t="shared" si="19"/>
        <v>6410.1037202635353</v>
      </c>
      <c r="T47" s="22">
        <f t="shared" si="20"/>
        <v>1434.026629335935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95557.512682818284</v>
      </c>
      <c r="D48" s="5">
        <f t="shared" si="15"/>
        <v>92359.212175505556</v>
      </c>
      <c r="E48" s="5">
        <f t="shared" si="1"/>
        <v>82859.212175505556</v>
      </c>
      <c r="F48" s="5">
        <f t="shared" si="2"/>
        <v>32191.203992853119</v>
      </c>
      <c r="G48" s="5">
        <f t="shared" si="3"/>
        <v>60168.00818265244</v>
      </c>
      <c r="H48" s="22">
        <f t="shared" si="16"/>
        <v>42252.305982145168</v>
      </c>
      <c r="I48" s="5">
        <f t="shared" si="17"/>
        <v>100730.22192551181</v>
      </c>
      <c r="J48" s="26">
        <f t="shared" si="5"/>
        <v>0.23860784723303607</v>
      </c>
      <c r="L48" s="22">
        <f t="shared" si="18"/>
        <v>230473.02509566408</v>
      </c>
      <c r="M48" s="5">
        <f>scrimecost*Meta!O45</f>
        <v>360.17999999999995</v>
      </c>
      <c r="N48" s="5">
        <f>L48-Grade12!L48</f>
        <v>9059.744786760537</v>
      </c>
      <c r="O48" s="5">
        <f>Grade12!M48-M48</f>
        <v>6.2100000000000364</v>
      </c>
      <c r="P48" s="22">
        <f t="shared" si="12"/>
        <v>430.8267065435337</v>
      </c>
      <c r="Q48" s="22"/>
      <c r="R48" s="22"/>
      <c r="S48" s="22">
        <f t="shared" si="19"/>
        <v>6571.261050554609</v>
      </c>
      <c r="T48" s="22">
        <f t="shared" si="20"/>
        <v>1413.2777296910488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97946.450499888742</v>
      </c>
      <c r="D49" s="5">
        <f t="shared" si="15"/>
        <v>94652.592479893196</v>
      </c>
      <c r="E49" s="5">
        <f t="shared" si="1"/>
        <v>85152.592479893196</v>
      </c>
      <c r="F49" s="5">
        <f t="shared" si="2"/>
        <v>33215.908467071247</v>
      </c>
      <c r="G49" s="5">
        <f t="shared" si="3"/>
        <v>61436.684012821948</v>
      </c>
      <c r="H49" s="22">
        <f t="shared" si="16"/>
        <v>43308.613631698798</v>
      </c>
      <c r="I49" s="5">
        <f t="shared" si="17"/>
        <v>103012.9530992528</v>
      </c>
      <c r="J49" s="26">
        <f t="shared" si="5"/>
        <v>0.24034469037919132</v>
      </c>
      <c r="L49" s="22">
        <f t="shared" si="18"/>
        <v>236234.85072305572</v>
      </c>
      <c r="M49" s="5">
        <f>scrimecost*Meta!O46</f>
        <v>360.17999999999995</v>
      </c>
      <c r="N49" s="5">
        <f>L49-Grade12!L49</f>
        <v>9286.2384064295911</v>
      </c>
      <c r="O49" s="5">
        <f>Grade12!M49-M49</f>
        <v>6.2100000000000364</v>
      </c>
      <c r="P49" s="22">
        <f t="shared" si="12"/>
        <v>443.32254437665154</v>
      </c>
      <c r="Q49" s="22"/>
      <c r="R49" s="22"/>
      <c r="S49" s="22">
        <f t="shared" si="19"/>
        <v>6736.9602147315863</v>
      </c>
      <c r="T49" s="22">
        <f t="shared" si="20"/>
        <v>1392.9303895065029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100395.11176238595</v>
      </c>
      <c r="D50" s="5">
        <f t="shared" si="15"/>
        <v>97003.307291890509</v>
      </c>
      <c r="E50" s="5">
        <f t="shared" si="1"/>
        <v>87503.307291890509</v>
      </c>
      <c r="F50" s="5">
        <f t="shared" si="2"/>
        <v>34289.009778748019</v>
      </c>
      <c r="G50" s="5">
        <f t="shared" si="3"/>
        <v>62714.29751314249</v>
      </c>
      <c r="H50" s="22">
        <f t="shared" si="16"/>
        <v>44391.328972491261</v>
      </c>
      <c r="I50" s="5">
        <f t="shared" si="17"/>
        <v>105329.97332673409</v>
      </c>
      <c r="J50" s="26">
        <f t="shared" si="5"/>
        <v>0.24220305673334938</v>
      </c>
      <c r="L50" s="22">
        <f t="shared" si="18"/>
        <v>242140.72199113207</v>
      </c>
      <c r="M50" s="5">
        <f>scrimecost*Meta!O47</f>
        <v>360.17999999999995</v>
      </c>
      <c r="N50" s="5">
        <f>L50-Grade12!L50</f>
        <v>9518.3943665903062</v>
      </c>
      <c r="O50" s="5">
        <f>Grade12!M50-M50</f>
        <v>6.2100000000000364</v>
      </c>
      <c r="P50" s="22">
        <f t="shared" si="12"/>
        <v>456.40856118110679</v>
      </c>
      <c r="Q50" s="22"/>
      <c r="R50" s="22"/>
      <c r="S50" s="22">
        <f t="shared" si="19"/>
        <v>6907.0526960849802</v>
      </c>
      <c r="T50" s="22">
        <f t="shared" si="20"/>
        <v>1372.9187492770436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102904.98955644559</v>
      </c>
      <c r="D51" s="5">
        <f t="shared" si="15"/>
        <v>99412.789974187763</v>
      </c>
      <c r="E51" s="5">
        <f t="shared" si="1"/>
        <v>89912.789974187763</v>
      </c>
      <c r="F51" s="5">
        <f t="shared" si="2"/>
        <v>35388.938623216716</v>
      </c>
      <c r="G51" s="5">
        <f t="shared" si="3"/>
        <v>64023.851350971046</v>
      </c>
      <c r="H51" s="22">
        <f t="shared" si="16"/>
        <v>45501.112196803537</v>
      </c>
      <c r="I51" s="5">
        <f t="shared" si="17"/>
        <v>107704.91905990243</v>
      </c>
      <c r="J51" s="26">
        <f t="shared" si="5"/>
        <v>0.24401609707886943</v>
      </c>
      <c r="L51" s="22">
        <f t="shared" si="18"/>
        <v>248194.24004091037</v>
      </c>
      <c r="M51" s="5">
        <f>scrimecost*Meta!O48</f>
        <v>190.00799999999998</v>
      </c>
      <c r="N51" s="5">
        <f>L51-Grade12!L51</f>
        <v>9756.3542257550871</v>
      </c>
      <c r="O51" s="5">
        <f>Grade12!M51-M51</f>
        <v>3.2760000000000105</v>
      </c>
      <c r="P51" s="22">
        <f t="shared" si="12"/>
        <v>469.82172840567347</v>
      </c>
      <c r="Q51" s="22"/>
      <c r="R51" s="22"/>
      <c r="S51" s="22">
        <f t="shared" si="19"/>
        <v>7078.7480874722405</v>
      </c>
      <c r="T51" s="22">
        <f t="shared" si="20"/>
        <v>1352.680283001768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105477.61429535673</v>
      </c>
      <c r="D52" s="5">
        <f t="shared" si="15"/>
        <v>101882.50972354246</v>
      </c>
      <c r="E52" s="5">
        <f t="shared" si="1"/>
        <v>92382.509723542462</v>
      </c>
      <c r="F52" s="5">
        <f t="shared" si="2"/>
        <v>36516.36568879713</v>
      </c>
      <c r="G52" s="5">
        <f t="shared" si="3"/>
        <v>65366.144034745332</v>
      </c>
      <c r="H52" s="22">
        <f t="shared" si="16"/>
        <v>46638.64000172363</v>
      </c>
      <c r="I52" s="5">
        <f t="shared" si="17"/>
        <v>110139.23843640002</v>
      </c>
      <c r="J52" s="26">
        <f t="shared" si="5"/>
        <v>0.24578491692815729</v>
      </c>
      <c r="L52" s="22">
        <f t="shared" si="18"/>
        <v>254399.09604193314</v>
      </c>
      <c r="M52" s="5">
        <f>scrimecost*Meta!O49</f>
        <v>190.00799999999998</v>
      </c>
      <c r="N52" s="5">
        <f>L52-Grade12!L52</f>
        <v>10000.263081398967</v>
      </c>
      <c r="O52" s="5">
        <f>Grade12!M52-M52</f>
        <v>3.2760000000000105</v>
      </c>
      <c r="P52" s="22">
        <f t="shared" si="12"/>
        <v>483.57022481085431</v>
      </c>
      <c r="Q52" s="22"/>
      <c r="R52" s="22"/>
      <c r="S52" s="22">
        <f t="shared" si="19"/>
        <v>7257.4515006941683</v>
      </c>
      <c r="T52" s="22">
        <f t="shared" si="20"/>
        <v>1333.2435165452339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108114.55465274066</v>
      </c>
      <c r="D53" s="5">
        <f t="shared" si="15"/>
        <v>104413.97246663102</v>
      </c>
      <c r="E53" s="5">
        <f t="shared" si="1"/>
        <v>94913.972466631021</v>
      </c>
      <c r="F53" s="5">
        <f t="shared" si="2"/>
        <v>37671.978431017058</v>
      </c>
      <c r="G53" s="5">
        <f t="shared" si="3"/>
        <v>66741.994035613956</v>
      </c>
      <c r="H53" s="22">
        <f t="shared" si="16"/>
        <v>47804.606001766726</v>
      </c>
      <c r="I53" s="5">
        <f t="shared" si="17"/>
        <v>112634.41579731001</v>
      </c>
      <c r="J53" s="26">
        <f t="shared" si="5"/>
        <v>0.24751059482990159</v>
      </c>
      <c r="L53" s="22">
        <f t="shared" si="18"/>
        <v>260759.07344298143</v>
      </c>
      <c r="M53" s="5">
        <f>scrimecost*Meta!O50</f>
        <v>190.00799999999998</v>
      </c>
      <c r="N53" s="5">
        <f>L53-Grade12!L53</f>
        <v>10250.269658433972</v>
      </c>
      <c r="O53" s="5">
        <f>Grade12!M53-M53</f>
        <v>3.2760000000000105</v>
      </c>
      <c r="P53" s="22">
        <f t="shared" si="12"/>
        <v>497.66243362616478</v>
      </c>
      <c r="Q53" s="22"/>
      <c r="R53" s="22"/>
      <c r="S53" s="22">
        <f t="shared" si="19"/>
        <v>7440.6224992466632</v>
      </c>
      <c r="T53" s="22">
        <f t="shared" si="20"/>
        <v>1314.0783042707801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110817.41851905915</v>
      </c>
      <c r="D54" s="5">
        <f t="shared" si="15"/>
        <v>107008.72177829678</v>
      </c>
      <c r="E54" s="5">
        <f t="shared" si="1"/>
        <v>97508.721778296778</v>
      </c>
      <c r="F54" s="5">
        <f t="shared" si="2"/>
        <v>38843.540741538083</v>
      </c>
      <c r="G54" s="5">
        <f t="shared" si="3"/>
        <v>68165.181036758702</v>
      </c>
      <c r="H54" s="22">
        <f t="shared" si="16"/>
        <v>48999.721151810882</v>
      </c>
      <c r="I54" s="5">
        <f t="shared" si="17"/>
        <v>115204.91334249714</v>
      </c>
      <c r="J54" s="26">
        <f t="shared" si="5"/>
        <v>0.24910983695339783</v>
      </c>
      <c r="L54" s="22">
        <f t="shared" si="18"/>
        <v>267278.05027905595</v>
      </c>
      <c r="M54" s="5">
        <f>scrimecost*Meta!O51</f>
        <v>190.00799999999998</v>
      </c>
      <c r="N54" s="5">
        <f>L54-Grade12!L54</f>
        <v>10506.526399894763</v>
      </c>
      <c r="O54" s="5">
        <f>Grade12!M54-M54</f>
        <v>3.2760000000000105</v>
      </c>
      <c r="P54" s="22">
        <f t="shared" si="12"/>
        <v>511.94914068366433</v>
      </c>
      <c r="Q54" s="22"/>
      <c r="R54" s="22"/>
      <c r="S54" s="22">
        <f t="shared" si="19"/>
        <v>7628.2302730616029</v>
      </c>
      <c r="T54" s="22">
        <f t="shared" si="20"/>
        <v>1295.1569617182486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113587.85398203562</v>
      </c>
      <c r="D55" s="5">
        <f t="shared" si="15"/>
        <v>109668.33982275419</v>
      </c>
      <c r="E55" s="5">
        <f t="shared" si="1"/>
        <v>100168.33982275419</v>
      </c>
      <c r="F55" s="5">
        <f t="shared" si="2"/>
        <v>39892.760060076529</v>
      </c>
      <c r="G55" s="5">
        <f t="shared" si="3"/>
        <v>69775.579762677662</v>
      </c>
      <c r="H55" s="22">
        <f t="shared" si="16"/>
        <v>50224.714180606148</v>
      </c>
      <c r="I55" s="5">
        <f t="shared" si="17"/>
        <v>117991.30537605956</v>
      </c>
      <c r="J55" s="26">
        <f t="shared" si="5"/>
        <v>0.2497058611235522</v>
      </c>
      <c r="L55" s="22">
        <f t="shared" si="18"/>
        <v>273960.00153603236</v>
      </c>
      <c r="M55" s="5">
        <f>scrimecost*Meta!O52</f>
        <v>190.00799999999998</v>
      </c>
      <c r="N55" s="5">
        <f>L55-Grade12!L55</f>
        <v>10769.189559892227</v>
      </c>
      <c r="O55" s="5">
        <f>Grade12!M55-M55</f>
        <v>3.2760000000000105</v>
      </c>
      <c r="P55" s="22">
        <f t="shared" si="12"/>
        <v>524.74392667875293</v>
      </c>
      <c r="Q55" s="22"/>
      <c r="R55" s="22"/>
      <c r="S55" s="22">
        <f t="shared" si="19"/>
        <v>7818.8585140908381</v>
      </c>
      <c r="T55" s="22">
        <f t="shared" si="20"/>
        <v>1276.2289734339784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116427.55033158649</v>
      </c>
      <c r="D56" s="5">
        <f t="shared" si="15"/>
        <v>112394.44831832303</v>
      </c>
      <c r="E56" s="5">
        <f t="shared" si="1"/>
        <v>102894.44831832303</v>
      </c>
      <c r="F56" s="5">
        <f t="shared" si="2"/>
        <v>40968.209861578434</v>
      </c>
      <c r="G56" s="5">
        <f t="shared" si="3"/>
        <v>71426.238456744599</v>
      </c>
      <c r="H56" s="22">
        <f t="shared" si="16"/>
        <v>51480.33203512129</v>
      </c>
      <c r="I56" s="5">
        <f t="shared" si="17"/>
        <v>120847.35721046104</v>
      </c>
      <c r="J56" s="26">
        <f t="shared" si="5"/>
        <v>0.25028734811882475</v>
      </c>
      <c r="L56" s="22">
        <f t="shared" si="18"/>
        <v>280809.00157443312</v>
      </c>
      <c r="M56" s="5">
        <f>scrimecost*Meta!O53</f>
        <v>57.42</v>
      </c>
      <c r="N56" s="5">
        <f>L56-Grade12!L56</f>
        <v>11038.419298889406</v>
      </c>
      <c r="O56" s="5">
        <f>Grade12!M56-M56</f>
        <v>0.99000000000000199</v>
      </c>
      <c r="P56" s="22">
        <f t="shared" si="12"/>
        <v>537.85858232371868</v>
      </c>
      <c r="Q56" s="22"/>
      <c r="R56" s="22"/>
      <c r="S56" s="22">
        <f t="shared" si="19"/>
        <v>8012.1882031456553</v>
      </c>
      <c r="T56" s="22">
        <f t="shared" si="20"/>
        <v>1257.2539924075991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57.42</v>
      </c>
      <c r="N57" s="5">
        <f>L57-Grade12!L57</f>
        <v>0</v>
      </c>
      <c r="O57" s="5">
        <f>Grade12!M57-M57</f>
        <v>0.99000000000000199</v>
      </c>
      <c r="Q57" s="22"/>
      <c r="R57" s="22"/>
      <c r="S57" s="22">
        <f t="shared" si="19"/>
        <v>0.89397000000000182</v>
      </c>
      <c r="T57" s="22">
        <f t="shared" si="20"/>
        <v>0.13485947415226007</v>
      </c>
    </row>
    <row r="58" spans="1:20" x14ac:dyDescent="0.2">
      <c r="A58" s="5">
        <v>67</v>
      </c>
      <c r="C58" s="5"/>
      <c r="H58" s="21"/>
      <c r="I58" s="5"/>
      <c r="M58" s="5">
        <f>scrimecost*Meta!O55</f>
        <v>57.42</v>
      </c>
      <c r="N58" s="5">
        <f>L58-Grade12!L58</f>
        <v>0</v>
      </c>
      <c r="O58" s="5">
        <f>Grade12!M58-M58</f>
        <v>0.99000000000000199</v>
      </c>
      <c r="Q58" s="22"/>
      <c r="R58" s="22"/>
      <c r="S58" s="22">
        <f t="shared" si="19"/>
        <v>0.89397000000000182</v>
      </c>
      <c r="T58" s="22">
        <f t="shared" si="20"/>
        <v>0.12964867948750541</v>
      </c>
    </row>
    <row r="59" spans="1:20" x14ac:dyDescent="0.2">
      <c r="A59" s="5">
        <v>68</v>
      </c>
      <c r="H59" s="21"/>
      <c r="I59" s="5"/>
      <c r="M59" s="5">
        <f>scrimecost*Meta!O56</f>
        <v>57.42</v>
      </c>
      <c r="N59" s="5">
        <f>L59-Grade12!L59</f>
        <v>0</v>
      </c>
      <c r="O59" s="5">
        <f>Grade12!M59-M59</f>
        <v>0.99000000000000199</v>
      </c>
      <c r="Q59" s="22"/>
      <c r="R59" s="22"/>
      <c r="S59" s="22">
        <f t="shared" si="19"/>
        <v>0.89397000000000182</v>
      </c>
      <c r="T59" s="22">
        <f t="shared" si="20"/>
        <v>0.12463922315073191</v>
      </c>
    </row>
    <row r="60" spans="1:20" x14ac:dyDescent="0.2">
      <c r="A60" s="5">
        <v>69</v>
      </c>
      <c r="H60" s="21"/>
      <c r="I60" s="5"/>
      <c r="M60" s="5">
        <f>scrimecost*Meta!O57</f>
        <v>57.42</v>
      </c>
      <c r="N60" s="5">
        <f>L60-Grade12!L60</f>
        <v>0</v>
      </c>
      <c r="O60" s="5">
        <f>Grade12!M60-M60</f>
        <v>0.99000000000000199</v>
      </c>
      <c r="Q60" s="22"/>
      <c r="R60" s="22"/>
      <c r="S60" s="22">
        <f t="shared" si="19"/>
        <v>0.89397000000000182</v>
      </c>
      <c r="T60" s="22">
        <f t="shared" si="20"/>
        <v>0.1198233256908343</v>
      </c>
    </row>
    <row r="61" spans="1:20" x14ac:dyDescent="0.2">
      <c r="A61" s="5">
        <v>70</v>
      </c>
      <c r="H61" s="21"/>
      <c r="I61" s="5"/>
      <c r="M61" s="5">
        <f>scrimecost*Meta!O58</f>
        <v>57.42</v>
      </c>
      <c r="N61" s="5">
        <f>L61-Grade12!L61</f>
        <v>0</v>
      </c>
      <c r="O61" s="5">
        <f>Grade12!M61-M61</f>
        <v>0.99000000000000199</v>
      </c>
      <c r="Q61" s="22"/>
      <c r="R61" s="22"/>
      <c r="S61" s="22">
        <f t="shared" si="19"/>
        <v>0.89397000000000182</v>
      </c>
      <c r="T61" s="22">
        <f t="shared" si="20"/>
        <v>0.11519350824457891</v>
      </c>
    </row>
    <row r="62" spans="1:20" x14ac:dyDescent="0.2">
      <c r="A62" s="5">
        <v>71</v>
      </c>
      <c r="H62" s="21"/>
      <c r="I62" s="5"/>
      <c r="M62" s="5">
        <f>scrimecost*Meta!O59</f>
        <v>57.42</v>
      </c>
      <c r="N62" s="5">
        <f>L62-Grade12!L62</f>
        <v>0</v>
      </c>
      <c r="O62" s="5">
        <f>Grade12!M62-M62</f>
        <v>0.99000000000000199</v>
      </c>
      <c r="Q62" s="22"/>
      <c r="R62" s="22"/>
      <c r="S62" s="22">
        <f t="shared" si="19"/>
        <v>0.89397000000000182</v>
      </c>
      <c r="T62" s="22">
        <f t="shared" si="20"/>
        <v>0.11074258092227952</v>
      </c>
    </row>
    <row r="63" spans="1:20" x14ac:dyDescent="0.2">
      <c r="A63" s="5">
        <v>72</v>
      </c>
      <c r="H63" s="21"/>
      <c r="M63" s="5">
        <f>scrimecost*Meta!O60</f>
        <v>57.42</v>
      </c>
      <c r="N63" s="5">
        <f>L63-Grade12!L63</f>
        <v>0</v>
      </c>
      <c r="O63" s="5">
        <f>Grade12!M63-M63</f>
        <v>0.99000000000000199</v>
      </c>
      <c r="Q63" s="22"/>
      <c r="R63" s="22"/>
      <c r="S63" s="22">
        <f t="shared" si="19"/>
        <v>0.89397000000000182</v>
      </c>
      <c r="T63" s="22">
        <f t="shared" si="20"/>
        <v>0.10646363164223518</v>
      </c>
    </row>
    <row r="64" spans="1:20" x14ac:dyDescent="0.2">
      <c r="A64" s="5">
        <v>73</v>
      </c>
      <c r="H64" s="21"/>
      <c r="M64" s="5">
        <f>scrimecost*Meta!O61</f>
        <v>57.42</v>
      </c>
      <c r="N64" s="5">
        <f>L64-Grade12!L64</f>
        <v>0</v>
      </c>
      <c r="O64" s="5">
        <f>Grade12!M64-M64</f>
        <v>0.99000000000000199</v>
      </c>
      <c r="Q64" s="22"/>
      <c r="R64" s="22"/>
      <c r="S64" s="22">
        <f t="shared" si="19"/>
        <v>0.89397000000000182</v>
      </c>
      <c r="T64" s="22">
        <f t="shared" si="20"/>
        <v>0.10235001539659101</v>
      </c>
    </row>
    <row r="65" spans="1:20" x14ac:dyDescent="0.2">
      <c r="A65" s="5">
        <v>74</v>
      </c>
      <c r="H65" s="21"/>
      <c r="M65" s="5">
        <f>scrimecost*Meta!O62</f>
        <v>57.42</v>
      </c>
      <c r="N65" s="5">
        <f>L65-Grade12!L65</f>
        <v>0</v>
      </c>
      <c r="O65" s="5">
        <f>Grade12!M65-M65</f>
        <v>0.99000000000000199</v>
      </c>
      <c r="Q65" s="22"/>
      <c r="R65" s="22"/>
      <c r="S65" s="22">
        <f t="shared" si="19"/>
        <v>0.89397000000000182</v>
      </c>
      <c r="T65" s="22">
        <f t="shared" si="20"/>
        <v>9.8395343931952373E-2</v>
      </c>
    </row>
    <row r="66" spans="1:20" x14ac:dyDescent="0.2">
      <c r="A66" s="5">
        <v>75</v>
      </c>
      <c r="H66" s="21"/>
      <c r="M66" s="5">
        <f>scrimecost*Meta!O63</f>
        <v>57.42</v>
      </c>
      <c r="N66" s="5">
        <f>L66-Grade12!L66</f>
        <v>0</v>
      </c>
      <c r="O66" s="5">
        <f>Grade12!M66-M66</f>
        <v>0.99000000000000199</v>
      </c>
      <c r="Q66" s="22"/>
      <c r="R66" s="22"/>
      <c r="S66" s="22">
        <f t="shared" si="19"/>
        <v>0.89397000000000182</v>
      </c>
      <c r="T66" s="22">
        <f t="shared" si="20"/>
        <v>9.4593475828726334E-2</v>
      </c>
    </row>
    <row r="67" spans="1:20" x14ac:dyDescent="0.2">
      <c r="A67" s="5">
        <v>76</v>
      </c>
      <c r="H67" s="21"/>
      <c r="M67" s="5">
        <f>scrimecost*Meta!O64</f>
        <v>57.42</v>
      </c>
      <c r="N67" s="5">
        <f>L67-Grade12!L67</f>
        <v>0</v>
      </c>
      <c r="O67" s="5">
        <f>Grade12!M67-M67</f>
        <v>0.99000000000000199</v>
      </c>
      <c r="Q67" s="22"/>
      <c r="R67" s="22"/>
      <c r="S67" s="22">
        <f t="shared" si="19"/>
        <v>0.89397000000000182</v>
      </c>
      <c r="T67" s="22">
        <f t="shared" si="20"/>
        <v>9.0938506963784582E-2</v>
      </c>
    </row>
    <row r="68" spans="1:20" x14ac:dyDescent="0.2">
      <c r="A68" s="5">
        <v>77</v>
      </c>
      <c r="H68" s="21"/>
      <c r="M68" s="5">
        <f>scrimecost*Meta!O65</f>
        <v>57.42</v>
      </c>
      <c r="N68" s="5">
        <f>L68-Grade12!L68</f>
        <v>0</v>
      </c>
      <c r="O68" s="5">
        <f>Grade12!M68-M68</f>
        <v>0.99000000000000199</v>
      </c>
      <c r="Q68" s="22"/>
      <c r="R68" s="22"/>
      <c r="S68" s="22">
        <f t="shared" si="19"/>
        <v>0.89397000000000182</v>
      </c>
      <c r="T68" s="22">
        <f t="shared" si="20"/>
        <v>8.7424761341636889E-2</v>
      </c>
    </row>
    <row r="69" spans="1:20" x14ac:dyDescent="0.2">
      <c r="A69" s="5">
        <v>78</v>
      </c>
      <c r="H69" s="21"/>
      <c r="M69" s="5">
        <f>scrimecost*Meta!O66</f>
        <v>57.42</v>
      </c>
      <c r="N69" s="5">
        <f>L69-Grade12!L69</f>
        <v>0</v>
      </c>
      <c r="O69" s="5">
        <f>Grade12!M69-M69</f>
        <v>0.99000000000000199</v>
      </c>
      <c r="Q69" s="22"/>
      <c r="R69" s="22"/>
      <c r="S69" s="22">
        <f t="shared" si="19"/>
        <v>0.89397000000000182</v>
      </c>
      <c r="T69" s="22">
        <f t="shared" si="20"/>
        <v>8.4046782279875762E-2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1.4706322271074157E-10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55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52</v>
      </c>
      <c r="T1" s="12" t="s">
        <v>56</v>
      </c>
    </row>
    <row r="2" spans="1:20" x14ac:dyDescent="0.2">
      <c r="B2" s="5">
        <f>Meta!A8+6</f>
        <v>20</v>
      </c>
      <c r="C2" s="7">
        <f>Meta!B8</f>
        <v>73375</v>
      </c>
      <c r="D2" s="7">
        <f>Meta!C8</f>
        <v>32258</v>
      </c>
      <c r="E2" s="1">
        <f>Meta!D8</f>
        <v>3.7999999999999999E-2</v>
      </c>
      <c r="F2" s="1">
        <f>Meta!F8</f>
        <v>0.72299999999999998</v>
      </c>
      <c r="G2" s="1">
        <f>Meta!I8</f>
        <v>1.8381311833585117</v>
      </c>
      <c r="H2" s="1">
        <f>Meta!E8</f>
        <v>0.90300000000000002</v>
      </c>
      <c r="I2" s="13"/>
      <c r="J2" s="1">
        <f>Meta!X7</f>
        <v>0.755</v>
      </c>
      <c r="K2" s="1">
        <f>Meta!D7</f>
        <v>0.04</v>
      </c>
      <c r="L2" s="29"/>
      <c r="N2" s="22">
        <f>Meta!T8</f>
        <v>128315</v>
      </c>
      <c r="O2" s="22">
        <f>Meta!U8</f>
        <v>53821</v>
      </c>
      <c r="P2" s="1">
        <f>Meta!V8</f>
        <v>2.9000000000000001E-2</v>
      </c>
      <c r="Q2" s="1">
        <f>Meta!X8</f>
        <v>0.76200000000000001</v>
      </c>
      <c r="R2" s="22">
        <f>Meta!W8</f>
        <v>1027</v>
      </c>
      <c r="T2" s="12">
        <f>IRR(S5:S69)+1</f>
        <v>1.0401173719556851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53</v>
      </c>
      <c r="N4" s="1" t="s">
        <v>58</v>
      </c>
      <c r="O4" s="1" t="s">
        <v>57</v>
      </c>
      <c r="P4" s="1" t="s">
        <v>54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3739.0214089876326</v>
      </c>
      <c r="D10" s="5">
        <f t="shared" ref="D10:D36" si="0">IF(A10&lt;startage,1,0)*(C10*(1-initialunempprob))+IF(A10=startage,1,0)*(C10*(1-unempprob))+IF(A10&gt;startage,1,0)*(C10*(1-unempprob)+unempprob*300*52)</f>
        <v>3589.4605526281271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274.5937322760517</v>
      </c>
      <c r="G10" s="5">
        <f t="shared" ref="G10:G56" si="3">D10-F10</f>
        <v>3314.8668203520756</v>
      </c>
      <c r="H10" s="22">
        <f>0.1*Grade13!H10</f>
        <v>1653.26903359994</v>
      </c>
      <c r="I10" s="5">
        <f t="shared" ref="I10:I36" si="4">G10+IF(A10&lt;startage,1,0)*(H10*(1-initialunempprob))+IF(A10&gt;=startage,1,0)*(H10*(1-unempprob))</f>
        <v>4902.0050926080185</v>
      </c>
      <c r="J10" s="26">
        <f t="shared" ref="J10:J56" si="5">(F10-(IF(A10&gt;startage,1,0)*(unempprob*300*52)))/(IF(A10&lt;startage,1,0)*((C10+H10)*(1-initialunempprob))+IF(A10&gt;=startage,1,0)*((C10+H10)*(1-unempprob)))</f>
        <v>5.3045202374205846E-2</v>
      </c>
      <c r="L10" s="22">
        <f>0.1*Grade13!L10</f>
        <v>9018.0620113794339</v>
      </c>
      <c r="M10" s="5">
        <f>scrimecost*Meta!O7</f>
        <v>3618.1210000000001</v>
      </c>
      <c r="N10" s="5">
        <f>L10-Grade13!L10</f>
        <v>-81162.5581024149</v>
      </c>
      <c r="O10" s="5"/>
      <c r="P10" s="22"/>
      <c r="Q10" s="22">
        <f>0.05*feel*Grade13!G10</f>
        <v>377.65023550730621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-89819.208337922202</v>
      </c>
      <c r="T10" s="22">
        <f t="shared" ref="T10:T41" si="7">S10/sreturn^(A10-startage+1)</f>
        <v>-89819.208337922202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39918.260820717951</v>
      </c>
      <c r="D11" s="5">
        <f t="shared" si="0"/>
        <v>38401.366909530669</v>
      </c>
      <c r="E11" s="5">
        <f t="shared" si="1"/>
        <v>28901.366909530669</v>
      </c>
      <c r="F11" s="5">
        <f t="shared" si="2"/>
        <v>9738.0462959617635</v>
      </c>
      <c r="G11" s="5">
        <f t="shared" si="3"/>
        <v>28663.320613568903</v>
      </c>
      <c r="H11" s="22">
        <f t="shared" ref="H11:H36" si="10">benefits*B11/expnorm</f>
        <v>17549.345929195497</v>
      </c>
      <c r="I11" s="5">
        <f t="shared" si="4"/>
        <v>45545.791397454974</v>
      </c>
      <c r="J11" s="26">
        <f t="shared" si="5"/>
        <v>0.17614635130732578</v>
      </c>
      <c r="L11" s="22">
        <f t="shared" ref="L11:L36" si="11">(sincome+sbenefits)*(1-sunemp)*B11/expnorm</f>
        <v>96214.055667596011</v>
      </c>
      <c r="M11" s="5">
        <f>scrimecost*Meta!O8</f>
        <v>3465.098</v>
      </c>
      <c r="N11" s="5">
        <f>L11-Grade13!L11</f>
        <v>3778.9200509568327</v>
      </c>
      <c r="O11" s="5">
        <f>Grade13!M11-M11</f>
        <v>57.358000000000175</v>
      </c>
      <c r="P11" s="22">
        <f t="shared" ref="P11:P56" si="12">(spart-initialspart)*(L11*J11+nptrans)</f>
        <v>164.5122839522889</v>
      </c>
      <c r="Q11" s="22"/>
      <c r="R11" s="22"/>
      <c r="S11" s="22">
        <f t="shared" si="6"/>
        <v>2800.5708485916002</v>
      </c>
      <c r="T11" s="22">
        <f t="shared" si="7"/>
        <v>2692.5527100136928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40916.217341235897</v>
      </c>
      <c r="D12" s="5">
        <f t="shared" si="0"/>
        <v>39954.201082268934</v>
      </c>
      <c r="E12" s="5">
        <f t="shared" si="1"/>
        <v>30454.201082268934</v>
      </c>
      <c r="F12" s="5">
        <f t="shared" si="2"/>
        <v>10245.046653360807</v>
      </c>
      <c r="G12" s="5">
        <f t="shared" si="3"/>
        <v>29709.154428908128</v>
      </c>
      <c r="H12" s="22">
        <f t="shared" si="10"/>
        <v>17988.079577425382</v>
      </c>
      <c r="I12" s="5">
        <f t="shared" si="4"/>
        <v>47013.686982391344</v>
      </c>
      <c r="J12" s="26">
        <f t="shared" si="5"/>
        <v>0.17033596790984365</v>
      </c>
      <c r="L12" s="22">
        <f t="shared" si="11"/>
        <v>98619.407059285906</v>
      </c>
      <c r="M12" s="5">
        <f>scrimecost*Meta!O9</f>
        <v>3146.7280000000001</v>
      </c>
      <c r="N12" s="5">
        <f>L12-Grade13!L12</f>
        <v>3873.3930522307492</v>
      </c>
      <c r="O12" s="5">
        <f>Grade13!M12-M12</f>
        <v>52.088000000000193</v>
      </c>
      <c r="P12" s="22">
        <f t="shared" si="12"/>
        <v>163.46702509296847</v>
      </c>
      <c r="Q12" s="22"/>
      <c r="R12" s="22"/>
      <c r="S12" s="22">
        <f t="shared" si="6"/>
        <v>2859.8737193961983</v>
      </c>
      <c r="T12" s="22">
        <f t="shared" si="7"/>
        <v>2643.5172997450936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41939.122774766794</v>
      </c>
      <c r="D13" s="5">
        <f t="shared" si="0"/>
        <v>40938.236109325655</v>
      </c>
      <c r="E13" s="5">
        <f t="shared" si="1"/>
        <v>31438.236109325655</v>
      </c>
      <c r="F13" s="5">
        <f t="shared" si="2"/>
        <v>10566.334089694827</v>
      </c>
      <c r="G13" s="5">
        <f t="shared" si="3"/>
        <v>30371.902019630827</v>
      </c>
      <c r="H13" s="22">
        <f t="shared" si="10"/>
        <v>18437.78156686102</v>
      </c>
      <c r="I13" s="5">
        <f t="shared" si="4"/>
        <v>48109.047886951128</v>
      </c>
      <c r="J13" s="26">
        <f t="shared" si="5"/>
        <v>0.17171299467549533</v>
      </c>
      <c r="L13" s="22">
        <f t="shared" si="11"/>
        <v>101084.89223576806</v>
      </c>
      <c r="M13" s="5">
        <f>scrimecost*Meta!O10</f>
        <v>2883.8159999999998</v>
      </c>
      <c r="N13" s="5">
        <f>L13-Grade13!L13</f>
        <v>3970.2278785365197</v>
      </c>
      <c r="O13" s="5">
        <f>Grade13!M13-M13</f>
        <v>47.735999999999876</v>
      </c>
      <c r="P13" s="22">
        <f t="shared" si="12"/>
        <v>167.38112693577438</v>
      </c>
      <c r="Q13" s="22"/>
      <c r="R13" s="22"/>
      <c r="S13" s="22">
        <f t="shared" si="6"/>
        <v>2926.1089856536837</v>
      </c>
      <c r="T13" s="22">
        <f t="shared" si="7"/>
        <v>2600.4197021857262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42987.600844135959</v>
      </c>
      <c r="D14" s="5">
        <f t="shared" si="0"/>
        <v>41946.872012058797</v>
      </c>
      <c r="E14" s="5">
        <f t="shared" si="1"/>
        <v>32446.872012058797</v>
      </c>
      <c r="F14" s="5">
        <f t="shared" si="2"/>
        <v>10895.653711937197</v>
      </c>
      <c r="G14" s="5">
        <f t="shared" si="3"/>
        <v>31051.2183001216</v>
      </c>
      <c r="H14" s="22">
        <f t="shared" si="10"/>
        <v>18898.726106032544</v>
      </c>
      <c r="I14" s="5">
        <f t="shared" si="4"/>
        <v>49231.792814124907</v>
      </c>
      <c r="J14" s="26">
        <f t="shared" si="5"/>
        <v>0.17305643542247259</v>
      </c>
      <c r="L14" s="22">
        <f t="shared" si="11"/>
        <v>103612.01454166225</v>
      </c>
      <c r="M14" s="5">
        <f>scrimecost*Meta!O11</f>
        <v>2694.848</v>
      </c>
      <c r="N14" s="5">
        <f>L14-Grade13!L14</f>
        <v>4069.4835754999367</v>
      </c>
      <c r="O14" s="5">
        <f>Grade13!M14-M14</f>
        <v>44.608000000000175</v>
      </c>
      <c r="P14" s="22">
        <f t="shared" si="12"/>
        <v>171.39308132465041</v>
      </c>
      <c r="Q14" s="22"/>
      <c r="R14" s="22"/>
      <c r="S14" s="22">
        <f t="shared" si="6"/>
        <v>2995.2036519676089</v>
      </c>
      <c r="T14" s="22">
        <f t="shared" si="7"/>
        <v>2559.1571572532525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44062.290865239353</v>
      </c>
      <c r="D15" s="5">
        <f t="shared" si="0"/>
        <v>42980.723812360258</v>
      </c>
      <c r="E15" s="5">
        <f t="shared" si="1"/>
        <v>33480.723812360258</v>
      </c>
      <c r="F15" s="5">
        <f t="shared" si="2"/>
        <v>11233.206324735624</v>
      </c>
      <c r="G15" s="5">
        <f t="shared" si="3"/>
        <v>31747.517487624635</v>
      </c>
      <c r="H15" s="22">
        <f t="shared" si="10"/>
        <v>19371.194258683354</v>
      </c>
      <c r="I15" s="5">
        <f t="shared" si="4"/>
        <v>50382.606364478022</v>
      </c>
      <c r="J15" s="26">
        <f t="shared" si="5"/>
        <v>0.17436710932196259</v>
      </c>
      <c r="L15" s="22">
        <f t="shared" si="11"/>
        <v>106202.31490520381</v>
      </c>
      <c r="M15" s="5">
        <f>scrimecost*Meta!O12</f>
        <v>2574.6890000000003</v>
      </c>
      <c r="N15" s="5">
        <f>L15-Grade13!L15</f>
        <v>4171.2206648874562</v>
      </c>
      <c r="O15" s="5">
        <f>Grade13!M15-M15</f>
        <v>42.618999999999687</v>
      </c>
      <c r="P15" s="22">
        <f t="shared" si="12"/>
        <v>175.50533457324835</v>
      </c>
      <c r="Q15" s="22"/>
      <c r="R15" s="22"/>
      <c r="S15" s="22">
        <f t="shared" si="6"/>
        <v>3067.1248165393936</v>
      </c>
      <c r="T15" s="22">
        <f t="shared" si="7"/>
        <v>2519.5309638683475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45163.848136870336</v>
      </c>
      <c r="D16" s="5">
        <f t="shared" si="0"/>
        <v>44040.421907669268</v>
      </c>
      <c r="E16" s="5">
        <f t="shared" si="1"/>
        <v>34540.421907669268</v>
      </c>
      <c r="F16" s="5">
        <f t="shared" si="2"/>
        <v>11583.239943620942</v>
      </c>
      <c r="G16" s="5">
        <f t="shared" si="3"/>
        <v>32457.181964048326</v>
      </c>
      <c r="H16" s="22">
        <f t="shared" si="10"/>
        <v>19855.474115150435</v>
      </c>
      <c r="I16" s="5">
        <f t="shared" si="4"/>
        <v>51558.148062823049</v>
      </c>
      <c r="J16" s="26">
        <f t="shared" si="5"/>
        <v>0.17571044037778549</v>
      </c>
      <c r="L16" s="22">
        <f t="shared" si="11"/>
        <v>108857.37277783388</v>
      </c>
      <c r="M16" s="5">
        <f>scrimecost*Meta!O13</f>
        <v>2161.835</v>
      </c>
      <c r="N16" s="5">
        <f>L16-Grade13!L16</f>
        <v>4275.5011815096223</v>
      </c>
      <c r="O16" s="5">
        <f>Grade13!M16-M16</f>
        <v>35.784999999999854</v>
      </c>
      <c r="P16" s="22">
        <f t="shared" si="12"/>
        <v>179.76963836413381</v>
      </c>
      <c r="Q16" s="22"/>
      <c r="R16" s="22"/>
      <c r="S16" s="22">
        <f t="shared" si="6"/>
        <v>3136.5583444230429</v>
      </c>
      <c r="T16" s="22">
        <f t="shared" si="7"/>
        <v>2477.1897281890642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46292.944340292095</v>
      </c>
      <c r="D17" s="5">
        <f t="shared" si="0"/>
        <v>45126.612455360999</v>
      </c>
      <c r="E17" s="5">
        <f t="shared" si="1"/>
        <v>35626.612455360999</v>
      </c>
      <c r="F17" s="5">
        <f t="shared" si="2"/>
        <v>12046.500212211466</v>
      </c>
      <c r="G17" s="5">
        <f t="shared" si="3"/>
        <v>33080.112243149531</v>
      </c>
      <c r="H17" s="22">
        <f t="shared" si="10"/>
        <v>20351.860968029199</v>
      </c>
      <c r="I17" s="5">
        <f t="shared" si="4"/>
        <v>52658.602494393621</v>
      </c>
      <c r="J17" s="26">
        <f t="shared" si="5"/>
        <v>0.17865058231688605</v>
      </c>
      <c r="L17" s="22">
        <f t="shared" si="11"/>
        <v>111578.80709727973</v>
      </c>
      <c r="M17" s="5">
        <f>scrimecost*Meta!O14</f>
        <v>2161.835</v>
      </c>
      <c r="N17" s="5">
        <f>L17-Grade13!L17</f>
        <v>4382.3887110473588</v>
      </c>
      <c r="O17" s="5">
        <f>Grade13!M17-M17</f>
        <v>35.784999999999854</v>
      </c>
      <c r="P17" s="22">
        <f t="shared" si="12"/>
        <v>185.41333203506781</v>
      </c>
      <c r="Q17" s="22"/>
      <c r="R17" s="22"/>
      <c r="S17" s="22">
        <f t="shared" si="6"/>
        <v>3215.2024124573991</v>
      </c>
      <c r="T17" s="22">
        <f t="shared" si="7"/>
        <v>2441.3602498947344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47450.267948799396</v>
      </c>
      <c r="D18" s="5">
        <f t="shared" si="0"/>
        <v>46239.957766745021</v>
      </c>
      <c r="E18" s="5">
        <f t="shared" si="1"/>
        <v>36739.957766745021</v>
      </c>
      <c r="F18" s="5">
        <f t="shared" si="2"/>
        <v>12521.341987516753</v>
      </c>
      <c r="G18" s="5">
        <f t="shared" si="3"/>
        <v>33718.615779228268</v>
      </c>
      <c r="H18" s="22">
        <f t="shared" si="10"/>
        <v>20860.657492229926</v>
      </c>
      <c r="I18" s="5">
        <f t="shared" si="4"/>
        <v>53786.568286753456</v>
      </c>
      <c r="J18" s="26">
        <f t="shared" si="5"/>
        <v>0.18151901347698415</v>
      </c>
      <c r="L18" s="22">
        <f t="shared" si="11"/>
        <v>114368.27727471173</v>
      </c>
      <c r="M18" s="5">
        <f>scrimecost*Meta!O15</f>
        <v>2161.835</v>
      </c>
      <c r="N18" s="5">
        <f>L18-Grade13!L18</f>
        <v>4491.9484288235544</v>
      </c>
      <c r="O18" s="5">
        <f>Grade13!M18-M18</f>
        <v>35.784999999999854</v>
      </c>
      <c r="P18" s="22">
        <f t="shared" si="12"/>
        <v>191.19811804777518</v>
      </c>
      <c r="Q18" s="22"/>
      <c r="R18" s="22"/>
      <c r="S18" s="22">
        <f t="shared" si="6"/>
        <v>3295.8125821926251</v>
      </c>
      <c r="T18" s="22">
        <f t="shared" si="7"/>
        <v>2406.0447885854687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48636.524647519378</v>
      </c>
      <c r="D19" s="5">
        <f t="shared" si="0"/>
        <v>47381.136710913641</v>
      </c>
      <c r="E19" s="5">
        <f t="shared" si="1"/>
        <v>37881.136710913641</v>
      </c>
      <c r="F19" s="5">
        <f t="shared" si="2"/>
        <v>13008.054807204669</v>
      </c>
      <c r="G19" s="5">
        <f t="shared" si="3"/>
        <v>34373.081903708968</v>
      </c>
      <c r="H19" s="22">
        <f t="shared" si="10"/>
        <v>21382.173929535675</v>
      </c>
      <c r="I19" s="5">
        <f t="shared" si="4"/>
        <v>54942.733223922289</v>
      </c>
      <c r="J19" s="26">
        <f t="shared" si="5"/>
        <v>0.1843174829014701</v>
      </c>
      <c r="L19" s="22">
        <f t="shared" si="11"/>
        <v>117227.48420657951</v>
      </c>
      <c r="M19" s="5">
        <f>scrimecost*Meta!O16</f>
        <v>2161.835</v>
      </c>
      <c r="N19" s="5">
        <f>L19-Grade13!L19</f>
        <v>4604.2471395441535</v>
      </c>
      <c r="O19" s="5">
        <f>Grade13!M19-M19</f>
        <v>35.784999999999854</v>
      </c>
      <c r="P19" s="22">
        <f t="shared" si="12"/>
        <v>197.1275237108002</v>
      </c>
      <c r="Q19" s="22"/>
      <c r="R19" s="22"/>
      <c r="S19" s="22">
        <f t="shared" si="6"/>
        <v>3378.4380061712313</v>
      </c>
      <c r="T19" s="22">
        <f t="shared" si="7"/>
        <v>2371.2361333182175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49852.437763707356</v>
      </c>
      <c r="D20" s="5">
        <f t="shared" si="0"/>
        <v>48550.84512868648</v>
      </c>
      <c r="E20" s="5">
        <f t="shared" si="1"/>
        <v>39050.84512868648</v>
      </c>
      <c r="F20" s="5">
        <f t="shared" si="2"/>
        <v>13506.935447384785</v>
      </c>
      <c r="G20" s="5">
        <f t="shared" si="3"/>
        <v>35043.909681301695</v>
      </c>
      <c r="H20" s="22">
        <f t="shared" si="10"/>
        <v>21916.728277774062</v>
      </c>
      <c r="I20" s="5">
        <f t="shared" si="4"/>
        <v>56127.802284520338</v>
      </c>
      <c r="J20" s="26">
        <f t="shared" si="5"/>
        <v>0.18704769697413931</v>
      </c>
      <c r="L20" s="22">
        <f t="shared" si="11"/>
        <v>120158.17131174398</v>
      </c>
      <c r="M20" s="5">
        <f>scrimecost*Meta!O17</f>
        <v>2161.835</v>
      </c>
      <c r="N20" s="5">
        <f>L20-Grade13!L20</f>
        <v>4719.3533180327504</v>
      </c>
      <c r="O20" s="5">
        <f>Grade13!M20-M20</f>
        <v>35.784999999999854</v>
      </c>
      <c r="P20" s="22">
        <f t="shared" si="12"/>
        <v>203.20516451540084</v>
      </c>
      <c r="Q20" s="22"/>
      <c r="R20" s="22"/>
      <c r="S20" s="22">
        <f t="shared" si="6"/>
        <v>3463.1290657492896</v>
      </c>
      <c r="T20" s="22">
        <f t="shared" si="7"/>
        <v>2336.9271679303447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51098.748707800034</v>
      </c>
      <c r="D21" s="5">
        <f t="shared" si="0"/>
        <v>49749.796256903632</v>
      </c>
      <c r="E21" s="5">
        <f t="shared" si="1"/>
        <v>40249.796256903632</v>
      </c>
      <c r="F21" s="5">
        <f t="shared" si="2"/>
        <v>14018.288103569399</v>
      </c>
      <c r="G21" s="5">
        <f t="shared" si="3"/>
        <v>35731.508153334231</v>
      </c>
      <c r="H21" s="22">
        <f t="shared" si="10"/>
        <v>22464.646484718414</v>
      </c>
      <c r="I21" s="5">
        <f t="shared" si="4"/>
        <v>57342.498071633345</v>
      </c>
      <c r="J21" s="26">
        <f t="shared" si="5"/>
        <v>0.18971132045967021</v>
      </c>
      <c r="L21" s="22">
        <f t="shared" si="11"/>
        <v>123162.12559453757</v>
      </c>
      <c r="M21" s="5">
        <f>scrimecost*Meta!O18</f>
        <v>1742.819</v>
      </c>
      <c r="N21" s="5">
        <f>L21-Grade13!L21</f>
        <v>4837.3371509835415</v>
      </c>
      <c r="O21" s="5">
        <f>Grade13!M21-M21</f>
        <v>28.84900000000016</v>
      </c>
      <c r="P21" s="22">
        <f t="shared" si="12"/>
        <v>209.43474634011648</v>
      </c>
      <c r="Q21" s="22"/>
      <c r="R21" s="22"/>
      <c r="S21" s="22">
        <f t="shared" si="6"/>
        <v>3543.6741938167866</v>
      </c>
      <c r="T21" s="22">
        <f t="shared" si="7"/>
        <v>2299.0474568689119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52376.217425495037</v>
      </c>
      <c r="D22" s="5">
        <f t="shared" si="0"/>
        <v>50978.721163326227</v>
      </c>
      <c r="E22" s="5">
        <f t="shared" si="1"/>
        <v>41478.721163326227</v>
      </c>
      <c r="F22" s="5">
        <f t="shared" si="2"/>
        <v>14542.424576158635</v>
      </c>
      <c r="G22" s="5">
        <f t="shared" si="3"/>
        <v>36436.296587167591</v>
      </c>
      <c r="H22" s="22">
        <f t="shared" si="10"/>
        <v>23026.262646836374</v>
      </c>
      <c r="I22" s="5">
        <f t="shared" si="4"/>
        <v>58587.561253424181</v>
      </c>
      <c r="J22" s="26">
        <f t="shared" si="5"/>
        <v>0.19230997751872483</v>
      </c>
      <c r="L22" s="22">
        <f t="shared" si="11"/>
        <v>126241.17873440101</v>
      </c>
      <c r="M22" s="5">
        <f>scrimecost*Meta!O19</f>
        <v>1742.819</v>
      </c>
      <c r="N22" s="5">
        <f>L22-Grade13!L22</f>
        <v>4958.2705797581439</v>
      </c>
      <c r="O22" s="5">
        <f>Grade13!M22-M22</f>
        <v>28.84900000000016</v>
      </c>
      <c r="P22" s="22">
        <f t="shared" si="12"/>
        <v>215.82006771045008</v>
      </c>
      <c r="Q22" s="22"/>
      <c r="R22" s="22"/>
      <c r="S22" s="22">
        <f t="shared" si="6"/>
        <v>3632.652738285999</v>
      </c>
      <c r="T22" s="22">
        <f t="shared" si="7"/>
        <v>2265.8736229405213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53685.622861132404</v>
      </c>
      <c r="D23" s="5">
        <f t="shared" si="0"/>
        <v>52238.369192409373</v>
      </c>
      <c r="E23" s="5">
        <f t="shared" si="1"/>
        <v>42738.369192409373</v>
      </c>
      <c r="F23" s="5">
        <f t="shared" si="2"/>
        <v>15079.664460562597</v>
      </c>
      <c r="G23" s="5">
        <f t="shared" si="3"/>
        <v>37158.704731846774</v>
      </c>
      <c r="H23" s="22">
        <f t="shared" si="10"/>
        <v>23601.919213007281</v>
      </c>
      <c r="I23" s="5">
        <f t="shared" si="4"/>
        <v>59863.751014759779</v>
      </c>
      <c r="J23" s="26">
        <f t="shared" si="5"/>
        <v>0.19484525269829026</v>
      </c>
      <c r="L23" s="22">
        <f t="shared" si="11"/>
        <v>129397.20820276102</v>
      </c>
      <c r="M23" s="5">
        <f>scrimecost*Meta!O20</f>
        <v>1742.819</v>
      </c>
      <c r="N23" s="5">
        <f>L23-Grade13!L23</f>
        <v>5082.2273442520818</v>
      </c>
      <c r="O23" s="5">
        <f>Grade13!M23-M23</f>
        <v>28.84900000000016</v>
      </c>
      <c r="P23" s="22">
        <f t="shared" si="12"/>
        <v>222.36502211504194</v>
      </c>
      <c r="Q23" s="22"/>
      <c r="R23" s="22"/>
      <c r="S23" s="22">
        <f t="shared" si="6"/>
        <v>3723.8557463669213</v>
      </c>
      <c r="T23" s="22">
        <f t="shared" si="7"/>
        <v>2233.1726442459008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55027.763432660715</v>
      </c>
      <c r="D24" s="5">
        <f t="shared" si="0"/>
        <v>53529.508422219609</v>
      </c>
      <c r="E24" s="5">
        <f t="shared" si="1"/>
        <v>44029.508422219609</v>
      </c>
      <c r="F24" s="5">
        <f t="shared" si="2"/>
        <v>15630.335342076663</v>
      </c>
      <c r="G24" s="5">
        <f t="shared" si="3"/>
        <v>37899.173080142944</v>
      </c>
      <c r="H24" s="22">
        <f t="shared" si="10"/>
        <v>24191.967193332464</v>
      </c>
      <c r="I24" s="5">
        <f t="shared" si="4"/>
        <v>61171.845520128772</v>
      </c>
      <c r="J24" s="26">
        <f t="shared" si="5"/>
        <v>0.19731869189786633</v>
      </c>
      <c r="L24" s="22">
        <f t="shared" si="11"/>
        <v>132632.13840783003</v>
      </c>
      <c r="M24" s="5">
        <f>scrimecost*Meta!O21</f>
        <v>1742.819</v>
      </c>
      <c r="N24" s="5">
        <f>L24-Grade13!L24</f>
        <v>5209.283027858386</v>
      </c>
      <c r="O24" s="5">
        <f>Grade13!M24-M24</f>
        <v>28.84900000000016</v>
      </c>
      <c r="P24" s="22">
        <f t="shared" si="12"/>
        <v>229.07360037974863</v>
      </c>
      <c r="Q24" s="22"/>
      <c r="R24" s="22"/>
      <c r="S24" s="22">
        <f t="shared" si="6"/>
        <v>3817.3388296498788</v>
      </c>
      <c r="T24" s="22">
        <f t="shared" si="7"/>
        <v>2200.9380069862427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56403.457518477233</v>
      </c>
      <c r="D25" s="5">
        <f t="shared" si="0"/>
        <v>54852.926132775101</v>
      </c>
      <c r="E25" s="5">
        <f t="shared" si="1"/>
        <v>45352.926132775101</v>
      </c>
      <c r="F25" s="5">
        <f t="shared" si="2"/>
        <v>16194.77299562858</v>
      </c>
      <c r="G25" s="5">
        <f t="shared" si="3"/>
        <v>38658.153137146524</v>
      </c>
      <c r="H25" s="22">
        <f t="shared" si="10"/>
        <v>24796.766373165774</v>
      </c>
      <c r="I25" s="5">
        <f t="shared" si="4"/>
        <v>62512.642388131993</v>
      </c>
      <c r="J25" s="26">
        <f t="shared" si="5"/>
        <v>0.19973180331208687</v>
      </c>
      <c r="L25" s="22">
        <f t="shared" si="11"/>
        <v>135947.94186802578</v>
      </c>
      <c r="M25" s="5">
        <f>scrimecost*Meta!O22</f>
        <v>1742.819</v>
      </c>
      <c r="N25" s="5">
        <f>L25-Grade13!L25</f>
        <v>5339.5151035548333</v>
      </c>
      <c r="O25" s="5">
        <f>Grade13!M25-M25</f>
        <v>28.84900000000016</v>
      </c>
      <c r="P25" s="22">
        <f t="shared" si="12"/>
        <v>235.949893101073</v>
      </c>
      <c r="Q25" s="22"/>
      <c r="R25" s="22"/>
      <c r="S25" s="22">
        <f t="shared" si="6"/>
        <v>3913.1589900149006</v>
      </c>
      <c r="T25" s="22">
        <f t="shared" si="7"/>
        <v>2169.1632781965427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57813.543956439164</v>
      </c>
      <c r="D26" s="5">
        <f t="shared" si="0"/>
        <v>56209.429286094477</v>
      </c>
      <c r="E26" s="5">
        <f t="shared" si="1"/>
        <v>46709.429286094477</v>
      </c>
      <c r="F26" s="5">
        <f t="shared" si="2"/>
        <v>16773.321590519292</v>
      </c>
      <c r="G26" s="5">
        <f t="shared" si="3"/>
        <v>39436.107695575185</v>
      </c>
      <c r="H26" s="22">
        <f t="shared" si="10"/>
        <v>25416.685532494917</v>
      </c>
      <c r="I26" s="5">
        <f t="shared" si="4"/>
        <v>63886.959177835291</v>
      </c>
      <c r="J26" s="26">
        <f t="shared" si="5"/>
        <v>0.20208605835035079</v>
      </c>
      <c r="L26" s="22">
        <f t="shared" si="11"/>
        <v>139346.64041472645</v>
      </c>
      <c r="M26" s="5">
        <f>scrimecost*Meta!O23</f>
        <v>1352.559</v>
      </c>
      <c r="N26" s="5">
        <f>L26-Grade13!L26</f>
        <v>5473.0029811437416</v>
      </c>
      <c r="O26" s="5">
        <f>Grade13!M26-M26</f>
        <v>22.388999999999896</v>
      </c>
      <c r="P26" s="22">
        <f t="shared" si="12"/>
        <v>242.99809314043057</v>
      </c>
      <c r="Q26" s="22"/>
      <c r="R26" s="22"/>
      <c r="S26" s="22">
        <f t="shared" si="6"/>
        <v>4005.5412743890815</v>
      </c>
      <c r="T26" s="22">
        <f t="shared" si="7"/>
        <v>2134.7332343424396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59258.882555350145</v>
      </c>
      <c r="D27" s="5">
        <f t="shared" si="0"/>
        <v>57599.845018246837</v>
      </c>
      <c r="E27" s="5">
        <f t="shared" si="1"/>
        <v>48099.845018246837</v>
      </c>
      <c r="F27" s="5">
        <f t="shared" si="2"/>
        <v>17366.333900282276</v>
      </c>
      <c r="G27" s="5">
        <f t="shared" si="3"/>
        <v>40233.511117964561</v>
      </c>
      <c r="H27" s="22">
        <f t="shared" si="10"/>
        <v>26052.10267080729</v>
      </c>
      <c r="I27" s="5">
        <f t="shared" si="4"/>
        <v>65295.633887281176</v>
      </c>
      <c r="J27" s="26">
        <f t="shared" si="5"/>
        <v>0.20438289253402292</v>
      </c>
      <c r="L27" s="22">
        <f t="shared" si="11"/>
        <v>142830.3064250946</v>
      </c>
      <c r="M27" s="5">
        <f>scrimecost*Meta!O24</f>
        <v>1352.559</v>
      </c>
      <c r="N27" s="5">
        <f>L27-Grade13!L27</f>
        <v>5609.8280556723475</v>
      </c>
      <c r="O27" s="5">
        <f>Grade13!M27-M27</f>
        <v>22.388999999999896</v>
      </c>
      <c r="P27" s="22">
        <f t="shared" si="12"/>
        <v>250.22249818077194</v>
      </c>
      <c r="Q27" s="22"/>
      <c r="R27" s="22"/>
      <c r="S27" s="22">
        <f t="shared" si="6"/>
        <v>4106.2123303726003</v>
      </c>
      <c r="T27" s="22">
        <f t="shared" si="7"/>
        <v>2103.9792529959705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60740.354619233884</v>
      </c>
      <c r="D28" s="5">
        <f t="shared" si="0"/>
        <v>59025.021143702994</v>
      </c>
      <c r="E28" s="5">
        <f t="shared" si="1"/>
        <v>49525.021143702994</v>
      </c>
      <c r="F28" s="5">
        <f t="shared" si="2"/>
        <v>17974.171517789327</v>
      </c>
      <c r="G28" s="5">
        <f t="shared" si="3"/>
        <v>41050.849625913666</v>
      </c>
      <c r="H28" s="22">
        <f t="shared" si="10"/>
        <v>26703.405237577466</v>
      </c>
      <c r="I28" s="5">
        <f t="shared" si="4"/>
        <v>66739.525464463193</v>
      </c>
      <c r="J28" s="26">
        <f t="shared" si="5"/>
        <v>0.20662370637175184</v>
      </c>
      <c r="L28" s="22">
        <f t="shared" si="11"/>
        <v>146401.06408572194</v>
      </c>
      <c r="M28" s="5">
        <f>scrimecost*Meta!O25</f>
        <v>1352.559</v>
      </c>
      <c r="N28" s="5">
        <f>L28-Grade13!L28</f>
        <v>5750.0737570641213</v>
      </c>
      <c r="O28" s="5">
        <f>Grade13!M28-M28</f>
        <v>22.388999999999896</v>
      </c>
      <c r="P28" s="22">
        <f t="shared" si="12"/>
        <v>257.62751334712186</v>
      </c>
      <c r="Q28" s="22"/>
      <c r="R28" s="22"/>
      <c r="S28" s="22">
        <f t="shared" si="6"/>
        <v>4209.4001627556745</v>
      </c>
      <c r="T28" s="22">
        <f t="shared" si="7"/>
        <v>2073.6617348552973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62258.86348471474</v>
      </c>
      <c r="D29" s="5">
        <f t="shared" si="0"/>
        <v>60485.826672295581</v>
      </c>
      <c r="E29" s="5">
        <f t="shared" si="1"/>
        <v>50985.826672295581</v>
      </c>
      <c r="F29" s="5">
        <f t="shared" si="2"/>
        <v>18597.205075734066</v>
      </c>
      <c r="G29" s="5">
        <f t="shared" si="3"/>
        <v>41888.621596561512</v>
      </c>
      <c r="H29" s="22">
        <f t="shared" si="10"/>
        <v>27370.990368516908</v>
      </c>
      <c r="I29" s="5">
        <f t="shared" si="4"/>
        <v>68219.514331074781</v>
      </c>
      <c r="J29" s="26">
        <f t="shared" si="5"/>
        <v>0.20880986621343861</v>
      </c>
      <c r="L29" s="22">
        <f t="shared" si="11"/>
        <v>150061.09068786501</v>
      </c>
      <c r="M29" s="5">
        <f>scrimecost*Meta!O26</f>
        <v>1352.559</v>
      </c>
      <c r="N29" s="5">
        <f>L29-Grade13!L29</f>
        <v>5893.8256009907345</v>
      </c>
      <c r="O29" s="5">
        <f>Grade13!M29-M29</f>
        <v>22.388999999999896</v>
      </c>
      <c r="P29" s="22">
        <f t="shared" si="12"/>
        <v>265.21765389263061</v>
      </c>
      <c r="Q29" s="22"/>
      <c r="R29" s="22"/>
      <c r="S29" s="22">
        <f t="shared" si="6"/>
        <v>4315.1676909483558</v>
      </c>
      <c r="T29" s="22">
        <f t="shared" si="7"/>
        <v>2043.774742154975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63815.335071832604</v>
      </c>
      <c r="D30" s="5">
        <f t="shared" si="0"/>
        <v>61983.152339102962</v>
      </c>
      <c r="E30" s="5">
        <f t="shared" si="1"/>
        <v>52483.152339102962</v>
      </c>
      <c r="F30" s="5">
        <f t="shared" si="2"/>
        <v>19235.814472627411</v>
      </c>
      <c r="G30" s="5">
        <f t="shared" si="3"/>
        <v>42747.337866475551</v>
      </c>
      <c r="H30" s="22">
        <f t="shared" si="10"/>
        <v>28055.265127729832</v>
      </c>
      <c r="I30" s="5">
        <f t="shared" si="4"/>
        <v>69736.502919351653</v>
      </c>
      <c r="J30" s="26">
        <f t="shared" si="5"/>
        <v>0.21094270508337681</v>
      </c>
      <c r="L30" s="22">
        <f t="shared" si="11"/>
        <v>153812.61795506161</v>
      </c>
      <c r="M30" s="5">
        <f>scrimecost*Meta!O27</f>
        <v>1352.559</v>
      </c>
      <c r="N30" s="5">
        <f>L30-Grade13!L30</f>
        <v>6041.171241015516</v>
      </c>
      <c r="O30" s="5">
        <f>Grade13!M30-M30</f>
        <v>22.388999999999896</v>
      </c>
      <c r="P30" s="22">
        <f t="shared" si="12"/>
        <v>272.99754795177699</v>
      </c>
      <c r="Q30" s="22"/>
      <c r="R30" s="22"/>
      <c r="S30" s="22">
        <f t="shared" si="6"/>
        <v>4423.5794073458574</v>
      </c>
      <c r="T30" s="22">
        <f t="shared" si="7"/>
        <v>2014.3124077744228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65410.71844862841</v>
      </c>
      <c r="D31" s="5">
        <f t="shared" si="0"/>
        <v>63517.911147580533</v>
      </c>
      <c r="E31" s="5">
        <f t="shared" si="1"/>
        <v>54017.911147580533</v>
      </c>
      <c r="F31" s="5">
        <f t="shared" si="2"/>
        <v>19890.3891044431</v>
      </c>
      <c r="G31" s="5">
        <f t="shared" si="3"/>
        <v>43627.522043137433</v>
      </c>
      <c r="H31" s="22">
        <f t="shared" si="10"/>
        <v>28756.646755923073</v>
      </c>
      <c r="I31" s="5">
        <f t="shared" si="4"/>
        <v>71291.416222335421</v>
      </c>
      <c r="J31" s="26">
        <f t="shared" si="5"/>
        <v>0.2130235234930728</v>
      </c>
      <c r="L31" s="22">
        <f t="shared" si="11"/>
        <v>157657.93340393814</v>
      </c>
      <c r="M31" s="5">
        <f>scrimecost*Meta!O28</f>
        <v>1183.1039999999998</v>
      </c>
      <c r="N31" s="5">
        <f>L31-Grade13!L31</f>
        <v>6192.2005220408901</v>
      </c>
      <c r="O31" s="5">
        <f>Grade13!M31-M31</f>
        <v>19.58400000000006</v>
      </c>
      <c r="P31" s="22">
        <f t="shared" si="12"/>
        <v>280.97193936240211</v>
      </c>
      <c r="Q31" s="22"/>
      <c r="R31" s="22"/>
      <c r="S31" s="22">
        <f t="shared" si="6"/>
        <v>4532.1685016532765</v>
      </c>
      <c r="T31" s="22">
        <f t="shared" si="7"/>
        <v>1984.1600376679332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67045.986409844118</v>
      </c>
      <c r="D32" s="5">
        <f t="shared" si="0"/>
        <v>65091.038926270041</v>
      </c>
      <c r="E32" s="5">
        <f t="shared" si="1"/>
        <v>55591.038926270041</v>
      </c>
      <c r="F32" s="5">
        <f t="shared" si="2"/>
        <v>20561.328102054173</v>
      </c>
      <c r="G32" s="5">
        <f t="shared" si="3"/>
        <v>44529.710824215872</v>
      </c>
      <c r="H32" s="22">
        <f t="shared" si="10"/>
        <v>29475.562924821144</v>
      </c>
      <c r="I32" s="5">
        <f t="shared" si="4"/>
        <v>72885.20235789381</v>
      </c>
      <c r="J32" s="26">
        <f t="shared" si="5"/>
        <v>0.21505359023423948</v>
      </c>
      <c r="L32" s="22">
        <f t="shared" si="11"/>
        <v>161599.38173903659</v>
      </c>
      <c r="M32" s="5">
        <f>scrimecost*Meta!O29</f>
        <v>1183.1039999999998</v>
      </c>
      <c r="N32" s="5">
        <f>L32-Grade13!L32</f>
        <v>6347.0055350919138</v>
      </c>
      <c r="O32" s="5">
        <f>Grade13!M32-M32</f>
        <v>19.58400000000006</v>
      </c>
      <c r="P32" s="22">
        <f t="shared" si="12"/>
        <v>289.14569055829276</v>
      </c>
      <c r="Q32" s="22"/>
      <c r="R32" s="22"/>
      <c r="S32" s="22">
        <f t="shared" si="6"/>
        <v>4646.0685611933923</v>
      </c>
      <c r="T32" s="22">
        <f t="shared" si="7"/>
        <v>1955.5724692240221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68722.136070090215</v>
      </c>
      <c r="D33" s="5">
        <f t="shared" si="0"/>
        <v>66703.494899426791</v>
      </c>
      <c r="E33" s="5">
        <f t="shared" si="1"/>
        <v>57203.494899426791</v>
      </c>
      <c r="F33" s="5">
        <f t="shared" si="2"/>
        <v>21249.040574605526</v>
      </c>
      <c r="G33" s="5">
        <f t="shared" si="3"/>
        <v>45454.454324821265</v>
      </c>
      <c r="H33" s="22">
        <f t="shared" si="10"/>
        <v>30212.451997941673</v>
      </c>
      <c r="I33" s="5">
        <f t="shared" si="4"/>
        <v>74518.833146841149</v>
      </c>
      <c r="J33" s="26">
        <f t="shared" si="5"/>
        <v>0.21703414315245093</v>
      </c>
      <c r="L33" s="22">
        <f t="shared" si="11"/>
        <v>165639.36628251249</v>
      </c>
      <c r="M33" s="5">
        <f>scrimecost*Meta!O30</f>
        <v>1183.1039999999998</v>
      </c>
      <c r="N33" s="5">
        <f>L33-Grade13!L33</f>
        <v>6505.6806734692072</v>
      </c>
      <c r="O33" s="5">
        <f>Grade13!M33-M33</f>
        <v>19.58400000000006</v>
      </c>
      <c r="P33" s="22">
        <f t="shared" si="12"/>
        <v>297.52378553408079</v>
      </c>
      <c r="Q33" s="22"/>
      <c r="R33" s="22"/>
      <c r="S33" s="22">
        <f t="shared" si="6"/>
        <v>4762.8161222220078</v>
      </c>
      <c r="T33" s="22">
        <f t="shared" si="7"/>
        <v>1927.3907276450957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70440.189471842474</v>
      </c>
      <c r="D34" s="5">
        <f t="shared" si="0"/>
        <v>68356.262271912463</v>
      </c>
      <c r="E34" s="5">
        <f t="shared" si="1"/>
        <v>58856.262271912463</v>
      </c>
      <c r="F34" s="5">
        <f t="shared" si="2"/>
        <v>21953.945858970663</v>
      </c>
      <c r="G34" s="5">
        <f t="shared" si="3"/>
        <v>46402.3164129418</v>
      </c>
      <c r="H34" s="22">
        <f t="shared" si="10"/>
        <v>30967.763297890215</v>
      </c>
      <c r="I34" s="5">
        <f t="shared" si="4"/>
        <v>76193.304705512186</v>
      </c>
      <c r="J34" s="26">
        <f t="shared" si="5"/>
        <v>0.21896638990192546</v>
      </c>
      <c r="L34" s="22">
        <f t="shared" si="11"/>
        <v>169780.3504395753</v>
      </c>
      <c r="M34" s="5">
        <f>scrimecost*Meta!O31</f>
        <v>1183.1039999999998</v>
      </c>
      <c r="N34" s="5">
        <f>L34-Grade13!L34</f>
        <v>6668.3226903059403</v>
      </c>
      <c r="O34" s="5">
        <f>Grade13!M34-M34</f>
        <v>19.58400000000006</v>
      </c>
      <c r="P34" s="22">
        <f t="shared" si="12"/>
        <v>306.11133288426333</v>
      </c>
      <c r="Q34" s="22"/>
      <c r="R34" s="22"/>
      <c r="S34" s="22">
        <f t="shared" si="6"/>
        <v>4882.4823722763431</v>
      </c>
      <c r="T34" s="22">
        <f t="shared" si="7"/>
        <v>1899.6092876224106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72201.194208638539</v>
      </c>
      <c r="D35" s="5">
        <f t="shared" si="0"/>
        <v>70050.348828710281</v>
      </c>
      <c r="E35" s="5">
        <f t="shared" si="1"/>
        <v>60550.348828710281</v>
      </c>
      <c r="F35" s="5">
        <f t="shared" si="2"/>
        <v>22676.473775444938</v>
      </c>
      <c r="G35" s="5">
        <f t="shared" si="3"/>
        <v>47373.875053265343</v>
      </c>
      <c r="H35" s="22">
        <f t="shared" si="10"/>
        <v>31741.95738033747</v>
      </c>
      <c r="I35" s="5">
        <f t="shared" si="4"/>
        <v>77909.638053149989</v>
      </c>
      <c r="J35" s="26">
        <f t="shared" si="5"/>
        <v>0.22085150868190073</v>
      </c>
      <c r="L35" s="22">
        <f t="shared" si="11"/>
        <v>174024.85920056468</v>
      </c>
      <c r="M35" s="5">
        <f>scrimecost*Meta!O32</f>
        <v>1183.1039999999998</v>
      </c>
      <c r="N35" s="5">
        <f>L35-Grade13!L35</f>
        <v>6835.0307575635961</v>
      </c>
      <c r="O35" s="5">
        <f>Grade13!M35-M35</f>
        <v>19.58400000000006</v>
      </c>
      <c r="P35" s="22">
        <f t="shared" si="12"/>
        <v>314.91356891820072</v>
      </c>
      <c r="Q35" s="22"/>
      <c r="R35" s="22"/>
      <c r="S35" s="22">
        <f t="shared" si="6"/>
        <v>5005.1402785820392</v>
      </c>
      <c r="T35" s="22">
        <f t="shared" si="7"/>
        <v>1872.2226897632663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74006.224063854475</v>
      </c>
      <c r="D36" s="5">
        <f t="shared" si="0"/>
        <v>71786.787549428002</v>
      </c>
      <c r="E36" s="5">
        <f t="shared" si="1"/>
        <v>62286.787549428002</v>
      </c>
      <c r="F36" s="5">
        <f t="shared" si="2"/>
        <v>23417.064889831043</v>
      </c>
      <c r="G36" s="5">
        <f t="shared" si="3"/>
        <v>48369.722659596955</v>
      </c>
      <c r="H36" s="22">
        <f t="shared" si="10"/>
        <v>32535.506314845898</v>
      </c>
      <c r="I36" s="5">
        <f t="shared" si="4"/>
        <v>79668.879734478716</v>
      </c>
      <c r="J36" s="26">
        <f t="shared" si="5"/>
        <v>0.22269064895504717</v>
      </c>
      <c r="L36" s="22">
        <f t="shared" si="11"/>
        <v>178375.48068057877</v>
      </c>
      <c r="M36" s="5">
        <f>scrimecost*Meta!O33</f>
        <v>956.13700000000006</v>
      </c>
      <c r="N36" s="5">
        <f>L36-Grade13!L36</f>
        <v>7005.9065265026875</v>
      </c>
      <c r="O36" s="5">
        <f>Grade13!M36-M36</f>
        <v>15.826999999999998</v>
      </c>
      <c r="P36" s="22">
        <f t="shared" si="12"/>
        <v>323.93586085298625</v>
      </c>
      <c r="Q36" s="22"/>
      <c r="R36" s="22"/>
      <c r="S36" s="22">
        <f t="shared" si="6"/>
        <v>5127.4720615453753</v>
      </c>
      <c r="T36" s="22">
        <f t="shared" si="7"/>
        <v>1844.0054614869566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75856.379665450833</v>
      </c>
      <c r="D37" s="5">
        <f t="shared" ref="D37:D56" si="15">IF(A37&lt;startage,1,0)*(C37*(1-initialunempprob))+IF(A37=startage,1,0)*(C37*(1-unempprob))+IF(A37&gt;startage,1,0)*(C37*(1-unempprob)+unempprob*300*52)</f>
        <v>73566.637238163705</v>
      </c>
      <c r="E37" s="5">
        <f t="shared" si="1"/>
        <v>64066.637238163705</v>
      </c>
      <c r="F37" s="5">
        <f t="shared" si="2"/>
        <v>24176.170782076821</v>
      </c>
      <c r="G37" s="5">
        <f t="shared" si="3"/>
        <v>49390.466456086884</v>
      </c>
      <c r="H37" s="22">
        <f t="shared" ref="H37:H56" si="16">benefits*B37/expnorm</f>
        <v>33348.893972717044</v>
      </c>
      <c r="I37" s="5">
        <f t="shared" ref="I37:I56" si="17">G37+IF(A37&lt;startage,1,0)*(H37*(1-initialunempprob))+IF(A37&gt;=startage,1,0)*(H37*(1-unempprob))</f>
        <v>81472.10245784068</v>
      </c>
      <c r="J37" s="26">
        <f t="shared" si="5"/>
        <v>0.22448493214836088</v>
      </c>
      <c r="L37" s="22">
        <f t="shared" ref="L37:L56" si="18">(sincome+sbenefits)*(1-sunemp)*B37/expnorm</f>
        <v>182834.86769759323</v>
      </c>
      <c r="M37" s="5">
        <f>scrimecost*Meta!O34</f>
        <v>956.13700000000006</v>
      </c>
      <c r="N37" s="5">
        <f>L37-Grade13!L37</f>
        <v>7181.054189665243</v>
      </c>
      <c r="O37" s="5">
        <f>Grade13!M37-M37</f>
        <v>15.826999999999998</v>
      </c>
      <c r="P37" s="22">
        <f t="shared" si="12"/>
        <v>333.18371008614156</v>
      </c>
      <c r="Q37" s="22"/>
      <c r="R37" s="22"/>
      <c r="S37" s="22">
        <f t="shared" si="6"/>
        <v>5256.3395243577843</v>
      </c>
      <c r="T37" s="22">
        <f t="shared" si="7"/>
        <v>1817.4394898985802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77752.7891570871</v>
      </c>
      <c r="D38" s="5">
        <f t="shared" si="15"/>
        <v>75390.983169117797</v>
      </c>
      <c r="E38" s="5">
        <f t="shared" si="1"/>
        <v>65890.983169117797</v>
      </c>
      <c r="F38" s="5">
        <f t="shared" si="2"/>
        <v>24954.254321628738</v>
      </c>
      <c r="G38" s="5">
        <f t="shared" si="3"/>
        <v>50436.728847489059</v>
      </c>
      <c r="H38" s="22">
        <f t="shared" si="16"/>
        <v>34182.61632203497</v>
      </c>
      <c r="I38" s="5">
        <f t="shared" si="17"/>
        <v>83320.4057492867</v>
      </c>
      <c r="J38" s="26">
        <f t="shared" si="5"/>
        <v>0.22623545233695957</v>
      </c>
      <c r="L38" s="22">
        <f t="shared" si="18"/>
        <v>187405.73939003304</v>
      </c>
      <c r="M38" s="5">
        <f>scrimecost*Meta!O35</f>
        <v>956.13700000000006</v>
      </c>
      <c r="N38" s="5">
        <f>L38-Grade13!L38</f>
        <v>7360.5805444068974</v>
      </c>
      <c r="O38" s="5">
        <f>Grade13!M38-M38</f>
        <v>15.826999999999998</v>
      </c>
      <c r="P38" s="22">
        <f t="shared" si="12"/>
        <v>342.66275555012567</v>
      </c>
      <c r="Q38" s="22"/>
      <c r="R38" s="22"/>
      <c r="S38" s="22">
        <f t="shared" si="6"/>
        <v>5388.4286737405282</v>
      </c>
      <c r="T38" s="22">
        <f t="shared" si="7"/>
        <v>1791.2505586372508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79696.608886014277</v>
      </c>
      <c r="D39" s="5">
        <f t="shared" si="15"/>
        <v>77260.937748345736</v>
      </c>
      <c r="E39" s="5">
        <f t="shared" si="1"/>
        <v>67760.937748345736</v>
      </c>
      <c r="F39" s="5">
        <f t="shared" si="2"/>
        <v>25751.789949669459</v>
      </c>
      <c r="G39" s="5">
        <f t="shared" si="3"/>
        <v>51509.147798676277</v>
      </c>
      <c r="H39" s="22">
        <f t="shared" si="16"/>
        <v>35037.181730085838</v>
      </c>
      <c r="I39" s="5">
        <f t="shared" si="17"/>
        <v>85214.916623018857</v>
      </c>
      <c r="J39" s="26">
        <f t="shared" si="5"/>
        <v>0.22794327691120225</v>
      </c>
      <c r="L39" s="22">
        <f t="shared" si="18"/>
        <v>192090.88287478389</v>
      </c>
      <c r="M39" s="5">
        <f>scrimecost*Meta!O36</f>
        <v>956.13700000000006</v>
      </c>
      <c r="N39" s="5">
        <f>L39-Grade13!L39</f>
        <v>7544.5950580170611</v>
      </c>
      <c r="O39" s="5">
        <f>Grade13!M39-M39</f>
        <v>15.826999999999998</v>
      </c>
      <c r="P39" s="22">
        <f t="shared" si="12"/>
        <v>352.3787771507096</v>
      </c>
      <c r="Q39" s="22"/>
      <c r="R39" s="22"/>
      <c r="S39" s="22">
        <f t="shared" si="6"/>
        <v>5523.8200518578187</v>
      </c>
      <c r="T39" s="22">
        <f t="shared" si="7"/>
        <v>1765.4335378005721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81689.024108164638</v>
      </c>
      <c r="D40" s="5">
        <f t="shared" si="15"/>
        <v>79177.641192054376</v>
      </c>
      <c r="E40" s="5">
        <f t="shared" si="1"/>
        <v>69677.641192054376</v>
      </c>
      <c r="F40" s="5">
        <f t="shared" si="2"/>
        <v>26569.263968411189</v>
      </c>
      <c r="G40" s="5">
        <f t="shared" si="3"/>
        <v>52608.377223643183</v>
      </c>
      <c r="H40" s="22">
        <f t="shared" si="16"/>
        <v>35913.111273337985</v>
      </c>
      <c r="I40" s="5">
        <f t="shared" si="17"/>
        <v>87156.790268594326</v>
      </c>
      <c r="J40" s="26">
        <f t="shared" si="5"/>
        <v>0.22960944722753651</v>
      </c>
      <c r="L40" s="22">
        <f t="shared" si="18"/>
        <v>196893.15494665349</v>
      </c>
      <c r="M40" s="5">
        <f>scrimecost*Meta!O37</f>
        <v>956.13700000000006</v>
      </c>
      <c r="N40" s="5">
        <f>L40-Grade13!L40</f>
        <v>7733.2099344675371</v>
      </c>
      <c r="O40" s="5">
        <f>Grade13!M40-M40</f>
        <v>15.826999999999998</v>
      </c>
      <c r="P40" s="22">
        <f t="shared" si="12"/>
        <v>362.33769929130796</v>
      </c>
      <c r="Q40" s="22"/>
      <c r="R40" s="22"/>
      <c r="S40" s="22">
        <f t="shared" si="6"/>
        <v>5662.5962144280811</v>
      </c>
      <c r="T40" s="22">
        <f t="shared" si="7"/>
        <v>1739.9833585418312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83731.249710868738</v>
      </c>
      <c r="D41" s="5">
        <f t="shared" si="15"/>
        <v>81142.262221855723</v>
      </c>
      <c r="E41" s="5">
        <f t="shared" si="1"/>
        <v>71642.262221855723</v>
      </c>
      <c r="F41" s="5">
        <f t="shared" si="2"/>
        <v>27407.174837621464</v>
      </c>
      <c r="G41" s="5">
        <f t="shared" si="3"/>
        <v>53735.087384234255</v>
      </c>
      <c r="H41" s="22">
        <f t="shared" si="16"/>
        <v>36810.939055171439</v>
      </c>
      <c r="I41" s="5">
        <f t="shared" si="17"/>
        <v>89147.210755309177</v>
      </c>
      <c r="J41" s="26">
        <f t="shared" si="5"/>
        <v>0.23123497924347239</v>
      </c>
      <c r="L41" s="22">
        <f t="shared" si="18"/>
        <v>201815.48382031979</v>
      </c>
      <c r="M41" s="5">
        <f>scrimecost*Meta!O38</f>
        <v>638.79399999999998</v>
      </c>
      <c r="N41" s="5">
        <f>L41-Grade13!L41</f>
        <v>7926.540182829136</v>
      </c>
      <c r="O41" s="5">
        <f>Grade13!M41-M41</f>
        <v>10.574000000000069</v>
      </c>
      <c r="P41" s="22">
        <f t="shared" si="12"/>
        <v>372.54559448542119</v>
      </c>
      <c r="Q41" s="22"/>
      <c r="R41" s="22"/>
      <c r="S41" s="22">
        <f t="shared" si="6"/>
        <v>5800.0983220625048</v>
      </c>
      <c r="T41" s="22">
        <f t="shared" si="7"/>
        <v>1713.4936766310043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85824.530953640482</v>
      </c>
      <c r="D42" s="5">
        <f t="shared" si="15"/>
        <v>83155.998777402143</v>
      </c>
      <c r="E42" s="5">
        <f t="shared" si="1"/>
        <v>73655.998777402143</v>
      </c>
      <c r="F42" s="5">
        <f t="shared" si="2"/>
        <v>28266.033478562014</v>
      </c>
      <c r="G42" s="5">
        <f t="shared" si="3"/>
        <v>54889.965298840129</v>
      </c>
      <c r="H42" s="22">
        <f t="shared" si="16"/>
        <v>37731.212531550729</v>
      </c>
      <c r="I42" s="5">
        <f t="shared" si="17"/>
        <v>91187.391754191922</v>
      </c>
      <c r="J42" s="26">
        <f t="shared" si="5"/>
        <v>0.23282086413706846</v>
      </c>
      <c r="L42" s="22">
        <f t="shared" si="18"/>
        <v>206860.87091582784</v>
      </c>
      <c r="M42" s="5">
        <f>scrimecost*Meta!O39</f>
        <v>638.79399999999998</v>
      </c>
      <c r="N42" s="5">
        <f>L42-Grade13!L42</f>
        <v>8124.7036873999459</v>
      </c>
      <c r="O42" s="5">
        <f>Grade13!M42-M42</f>
        <v>10.574000000000069</v>
      </c>
      <c r="P42" s="22">
        <f t="shared" si="12"/>
        <v>383.00868705938763</v>
      </c>
      <c r="Q42" s="22"/>
      <c r="R42" s="22"/>
      <c r="S42" s="22">
        <f t="shared" ref="S42:S69" si="19">IF(A42&lt;startage,1,0)*(N42-Q42-R42)+IF(A42&gt;=startage,1,0)*completionprob*(N42*spart+O42+P42)</f>
        <v>5945.9000278629073</v>
      </c>
      <c r="T42" s="22">
        <f t="shared" ref="T42:T69" si="20">S42/sreturn^(A42-startage+1)</f>
        <v>1688.8162659558111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87970.144227481476</v>
      </c>
      <c r="D43" s="5">
        <f t="shared" si="15"/>
        <v>85220.078746837185</v>
      </c>
      <c r="E43" s="5">
        <f t="shared" si="1"/>
        <v>75720.078746837185</v>
      </c>
      <c r="F43" s="5">
        <f t="shared" si="2"/>
        <v>29146.363585526058</v>
      </c>
      <c r="G43" s="5">
        <f t="shared" si="3"/>
        <v>56073.715161311127</v>
      </c>
      <c r="H43" s="22">
        <f t="shared" si="16"/>
        <v>38674.492844839493</v>
      </c>
      <c r="I43" s="5">
        <f t="shared" si="17"/>
        <v>93278.577278046723</v>
      </c>
      <c r="J43" s="26">
        <f t="shared" si="5"/>
        <v>0.23436806891130843</v>
      </c>
      <c r="L43" s="22">
        <f t="shared" si="18"/>
        <v>212032.39268872346</v>
      </c>
      <c r="M43" s="5">
        <f>scrimecost*Meta!O40</f>
        <v>638.79399999999998</v>
      </c>
      <c r="N43" s="5">
        <f>L43-Grade13!L43</f>
        <v>8327.8212795848667</v>
      </c>
      <c r="O43" s="5">
        <f>Grade13!M43-M43</f>
        <v>10.574000000000069</v>
      </c>
      <c r="P43" s="22">
        <f t="shared" si="12"/>
        <v>393.73335694770282</v>
      </c>
      <c r="Q43" s="22"/>
      <c r="R43" s="22"/>
      <c r="S43" s="22">
        <f t="shared" si="19"/>
        <v>6095.3467763082099</v>
      </c>
      <c r="T43" s="22">
        <f t="shared" si="20"/>
        <v>1664.4887682187059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90169.397833168507</v>
      </c>
      <c r="D44" s="5">
        <f t="shared" si="15"/>
        <v>87335.760715508106</v>
      </c>
      <c r="E44" s="5">
        <f t="shared" si="1"/>
        <v>77835.760715508106</v>
      </c>
      <c r="F44" s="5">
        <f t="shared" si="2"/>
        <v>30048.701945164208</v>
      </c>
      <c r="G44" s="5">
        <f t="shared" si="3"/>
        <v>57287.058770343894</v>
      </c>
      <c r="H44" s="22">
        <f t="shared" si="16"/>
        <v>39641.355165960471</v>
      </c>
      <c r="I44" s="5">
        <f t="shared" si="17"/>
        <v>95422.042439997866</v>
      </c>
      <c r="J44" s="26">
        <f t="shared" si="5"/>
        <v>0.23587753698373773</v>
      </c>
      <c r="L44" s="22">
        <f t="shared" si="18"/>
        <v>217333.20250594156</v>
      </c>
      <c r="M44" s="5">
        <f>scrimecost*Meta!O41</f>
        <v>638.79399999999998</v>
      </c>
      <c r="N44" s="5">
        <f>L44-Grade13!L44</f>
        <v>8536.0168115745182</v>
      </c>
      <c r="O44" s="5">
        <f>Grade13!M44-M44</f>
        <v>10.574000000000069</v>
      </c>
      <c r="P44" s="22">
        <f t="shared" si="12"/>
        <v>404.72614358322613</v>
      </c>
      <c r="Q44" s="22"/>
      <c r="R44" s="22"/>
      <c r="S44" s="22">
        <f t="shared" si="19"/>
        <v>6248.5296934647167</v>
      </c>
      <c r="T44" s="22">
        <f t="shared" si="20"/>
        <v>1640.506435394112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92423.632778997722</v>
      </c>
      <c r="D45" s="5">
        <f t="shared" si="15"/>
        <v>89504.334733395808</v>
      </c>
      <c r="E45" s="5">
        <f t="shared" si="1"/>
        <v>80004.334733395808</v>
      </c>
      <c r="F45" s="5">
        <f t="shared" si="2"/>
        <v>30973.598763793314</v>
      </c>
      <c r="G45" s="5">
        <f t="shared" si="3"/>
        <v>58530.735969602494</v>
      </c>
      <c r="H45" s="22">
        <f t="shared" si="16"/>
        <v>40632.389045109485</v>
      </c>
      <c r="I45" s="5">
        <f t="shared" si="17"/>
        <v>97619.094230997813</v>
      </c>
      <c r="J45" s="26">
        <f t="shared" si="5"/>
        <v>0.23735018876171748</v>
      </c>
      <c r="L45" s="22">
        <f t="shared" si="18"/>
        <v>222766.53256859008</v>
      </c>
      <c r="M45" s="5">
        <f>scrimecost*Meta!O42</f>
        <v>638.79399999999998</v>
      </c>
      <c r="N45" s="5">
        <f>L45-Grade13!L45</f>
        <v>8749.4172318638884</v>
      </c>
      <c r="O45" s="5">
        <f>Grade13!M45-M45</f>
        <v>10.574000000000069</v>
      </c>
      <c r="P45" s="22">
        <f t="shared" si="12"/>
        <v>415.9937498846374</v>
      </c>
      <c r="Q45" s="22"/>
      <c r="R45" s="22"/>
      <c r="S45" s="22">
        <f t="shared" si="19"/>
        <v>6405.5421835501238</v>
      </c>
      <c r="T45" s="22">
        <f t="shared" si="20"/>
        <v>1616.864575440017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94734.223598472658</v>
      </c>
      <c r="D46" s="5">
        <f t="shared" si="15"/>
        <v>91727.1231017307</v>
      </c>
      <c r="E46" s="5">
        <f t="shared" si="1"/>
        <v>82227.1231017307</v>
      </c>
      <c r="F46" s="5">
        <f t="shared" si="2"/>
        <v>31921.618002888146</v>
      </c>
      <c r="G46" s="5">
        <f t="shared" si="3"/>
        <v>59805.50509884255</v>
      </c>
      <c r="H46" s="22">
        <f t="shared" si="16"/>
        <v>41648.198771237214</v>
      </c>
      <c r="I46" s="5">
        <f t="shared" si="17"/>
        <v>99871.072316772741</v>
      </c>
      <c r="J46" s="26">
        <f t="shared" si="5"/>
        <v>0.238786922203649</v>
      </c>
      <c r="L46" s="22">
        <f t="shared" si="18"/>
        <v>228335.69588280481</v>
      </c>
      <c r="M46" s="5">
        <f>scrimecost*Meta!O43</f>
        <v>354.315</v>
      </c>
      <c r="N46" s="5">
        <f>L46-Grade13!L46</f>
        <v>8968.1526626604318</v>
      </c>
      <c r="O46" s="5">
        <f>Grade13!M46-M46</f>
        <v>5.8649999999999523</v>
      </c>
      <c r="P46" s="22">
        <f t="shared" si="12"/>
        <v>427.54304634358397</v>
      </c>
      <c r="Q46" s="22"/>
      <c r="R46" s="22"/>
      <c r="S46" s="22">
        <f t="shared" si="19"/>
        <v>6562.2277588876223</v>
      </c>
      <c r="T46" s="22">
        <f t="shared" si="20"/>
        <v>1592.5266181781863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97102.57918843448</v>
      </c>
      <c r="D47" s="5">
        <f t="shared" si="15"/>
        <v>94005.481179273964</v>
      </c>
      <c r="E47" s="5">
        <f t="shared" si="1"/>
        <v>84505.481179273964</v>
      </c>
      <c r="F47" s="5">
        <f t="shared" si="2"/>
        <v>32920.502158338561</v>
      </c>
      <c r="G47" s="5">
        <f t="shared" si="3"/>
        <v>61084.979020935403</v>
      </c>
      <c r="H47" s="22">
        <f t="shared" si="16"/>
        <v>42689.403740518152</v>
      </c>
      <c r="I47" s="5">
        <f t="shared" si="17"/>
        <v>102152.18541931387</v>
      </c>
      <c r="J47" s="26">
        <f t="shared" si="5"/>
        <v>0.24039060963425959</v>
      </c>
      <c r="L47" s="22">
        <f t="shared" si="18"/>
        <v>234044.08827987494</v>
      </c>
      <c r="M47" s="5">
        <f>scrimecost*Meta!O44</f>
        <v>354.315</v>
      </c>
      <c r="N47" s="5">
        <f>L47-Grade13!L47</f>
        <v>9192.3564792269899</v>
      </c>
      <c r="O47" s="5">
        <f>Grade13!M47-M47</f>
        <v>5.8649999999999523</v>
      </c>
      <c r="P47" s="22">
        <f t="shared" si="12"/>
        <v>439.71200744025566</v>
      </c>
      <c r="Q47" s="22"/>
      <c r="R47" s="22"/>
      <c r="S47" s="22">
        <f t="shared" si="19"/>
        <v>6727.4878380839336</v>
      </c>
      <c r="T47" s="22">
        <f t="shared" si="20"/>
        <v>1569.6613755434209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99530.143668145334</v>
      </c>
      <c r="D48" s="5">
        <f t="shared" si="15"/>
        <v>96340.798208755805</v>
      </c>
      <c r="E48" s="5">
        <f t="shared" si="1"/>
        <v>86840.798208755805</v>
      </c>
      <c r="F48" s="5">
        <f t="shared" si="2"/>
        <v>33986.574382297025</v>
      </c>
      <c r="G48" s="5">
        <f t="shared" si="3"/>
        <v>62354.22382645878</v>
      </c>
      <c r="H48" s="22">
        <f t="shared" si="16"/>
        <v>43756.638834031102</v>
      </c>
      <c r="I48" s="5">
        <f t="shared" si="17"/>
        <v>104448.11038479669</v>
      </c>
      <c r="J48" s="26">
        <f t="shared" si="5"/>
        <v>0.2422614464298804</v>
      </c>
      <c r="L48" s="22">
        <f t="shared" si="18"/>
        <v>239895.19048687178</v>
      </c>
      <c r="M48" s="5">
        <f>scrimecost*Meta!O45</f>
        <v>354.315</v>
      </c>
      <c r="N48" s="5">
        <f>L48-Grade13!L48</f>
        <v>9422.1653912077018</v>
      </c>
      <c r="O48" s="5">
        <f>Grade13!M48-M48</f>
        <v>5.8649999999999523</v>
      </c>
      <c r="P48" s="22">
        <f t="shared" si="12"/>
        <v>452.69949087244908</v>
      </c>
      <c r="Q48" s="22"/>
      <c r="R48" s="22"/>
      <c r="S48" s="22">
        <f t="shared" si="19"/>
        <v>6897.3438306323642</v>
      </c>
      <c r="T48" s="22">
        <f t="shared" si="20"/>
        <v>1547.2218019959312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102018.39725984893</v>
      </c>
      <c r="D49" s="5">
        <f t="shared" si="15"/>
        <v>98734.498163974669</v>
      </c>
      <c r="E49" s="5">
        <f t="shared" si="1"/>
        <v>89234.498163974669</v>
      </c>
      <c r="F49" s="5">
        <f t="shared" si="2"/>
        <v>35079.298411854441</v>
      </c>
      <c r="G49" s="5">
        <f t="shared" si="3"/>
        <v>63655.199752120228</v>
      </c>
      <c r="H49" s="22">
        <f t="shared" si="16"/>
        <v>44850.554804881867</v>
      </c>
      <c r="I49" s="5">
        <f t="shared" si="17"/>
        <v>106801.43347441658</v>
      </c>
      <c r="J49" s="26">
        <f t="shared" si="5"/>
        <v>0.24408665305975435</v>
      </c>
      <c r="L49" s="22">
        <f t="shared" si="18"/>
        <v>245892.57024904352</v>
      </c>
      <c r="M49" s="5">
        <f>scrimecost*Meta!O46</f>
        <v>354.315</v>
      </c>
      <c r="N49" s="5">
        <f>L49-Grade13!L49</f>
        <v>9657.7195259878063</v>
      </c>
      <c r="O49" s="5">
        <f>Grade13!M49-M49</f>
        <v>5.8649999999999523</v>
      </c>
      <c r="P49" s="22">
        <f t="shared" si="12"/>
        <v>466.01166139044739</v>
      </c>
      <c r="Q49" s="22"/>
      <c r="R49" s="22"/>
      <c r="S49" s="22">
        <f t="shared" si="19"/>
        <v>7071.4462229944202</v>
      </c>
      <c r="T49" s="22">
        <f t="shared" si="20"/>
        <v>1525.093933241975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104568.85719134517</v>
      </c>
      <c r="D50" s="5">
        <f t="shared" si="15"/>
        <v>101188.04061807405</v>
      </c>
      <c r="E50" s="5">
        <f t="shared" si="1"/>
        <v>91688.040618074054</v>
      </c>
      <c r="F50" s="5">
        <f t="shared" si="2"/>
        <v>36199.340542150807</v>
      </c>
      <c r="G50" s="5">
        <f t="shared" si="3"/>
        <v>64988.700075923247</v>
      </c>
      <c r="H50" s="22">
        <f t="shared" si="16"/>
        <v>45971.818675003917</v>
      </c>
      <c r="I50" s="5">
        <f t="shared" si="17"/>
        <v>109213.58964127701</v>
      </c>
      <c r="J50" s="26">
        <f t="shared" si="5"/>
        <v>0.24586734245475333</v>
      </c>
      <c r="L50" s="22">
        <f t="shared" si="18"/>
        <v>252039.88450526964</v>
      </c>
      <c r="M50" s="5">
        <f>scrimecost*Meta!O47</f>
        <v>354.315</v>
      </c>
      <c r="N50" s="5">
        <f>L50-Grade13!L50</f>
        <v>9899.1625141375698</v>
      </c>
      <c r="O50" s="5">
        <f>Grade13!M50-M50</f>
        <v>5.8649999999999523</v>
      </c>
      <c r="P50" s="22">
        <f t="shared" si="12"/>
        <v>479.65663617139569</v>
      </c>
      <c r="Q50" s="22"/>
      <c r="R50" s="22"/>
      <c r="S50" s="22">
        <f t="shared" si="19"/>
        <v>7249.9011751656344</v>
      </c>
      <c r="T50" s="22">
        <f t="shared" si="20"/>
        <v>1503.2737957687291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107183.07862112878</v>
      </c>
      <c r="D51" s="5">
        <f t="shared" si="15"/>
        <v>103702.92163352588</v>
      </c>
      <c r="E51" s="5">
        <f t="shared" si="1"/>
        <v>94202.921633525882</v>
      </c>
      <c r="F51" s="5">
        <f t="shared" si="2"/>
        <v>37347.383725704567</v>
      </c>
      <c r="G51" s="5">
        <f t="shared" si="3"/>
        <v>66355.537907821315</v>
      </c>
      <c r="H51" s="22">
        <f t="shared" si="16"/>
        <v>47121.114141879014</v>
      </c>
      <c r="I51" s="5">
        <f t="shared" si="17"/>
        <v>111686.04971230892</v>
      </c>
      <c r="J51" s="26">
        <f t="shared" si="5"/>
        <v>0.24760460040109372</v>
      </c>
      <c r="L51" s="22">
        <f t="shared" si="18"/>
        <v>258340.88161790135</v>
      </c>
      <c r="M51" s="5">
        <f>scrimecost*Meta!O48</f>
        <v>186.91399999999999</v>
      </c>
      <c r="N51" s="5">
        <f>L51-Grade13!L51</f>
        <v>10146.64157699098</v>
      </c>
      <c r="O51" s="5">
        <f>Grade13!M51-M51</f>
        <v>3.0939999999999941</v>
      </c>
      <c r="P51" s="22">
        <f t="shared" si="12"/>
        <v>493.64273532186746</v>
      </c>
      <c r="Q51" s="22"/>
      <c r="R51" s="22"/>
      <c r="S51" s="22">
        <f t="shared" si="19"/>
        <v>7430.3152881410615</v>
      </c>
      <c r="T51" s="22">
        <f t="shared" si="20"/>
        <v>1481.258627662902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109862.655586657</v>
      </c>
      <c r="D52" s="5">
        <f t="shared" si="15"/>
        <v>106280.67467436403</v>
      </c>
      <c r="E52" s="5">
        <f t="shared" si="1"/>
        <v>96780.674674364025</v>
      </c>
      <c r="F52" s="5">
        <f t="shared" si="2"/>
        <v>38524.127988847176</v>
      </c>
      <c r="G52" s="5">
        <f t="shared" si="3"/>
        <v>67756.546685516849</v>
      </c>
      <c r="H52" s="22">
        <f t="shared" si="16"/>
        <v>48299.141995425984</v>
      </c>
      <c r="I52" s="5">
        <f t="shared" si="17"/>
        <v>114220.32128511665</v>
      </c>
      <c r="J52" s="26">
        <f t="shared" si="5"/>
        <v>0.2492994862024015</v>
      </c>
      <c r="L52" s="22">
        <f t="shared" si="18"/>
        <v>264799.40365834883</v>
      </c>
      <c r="M52" s="5">
        <f>scrimecost*Meta!O49</f>
        <v>186.91399999999999</v>
      </c>
      <c r="N52" s="5">
        <f>L52-Grade13!L52</f>
        <v>10400.307616415696</v>
      </c>
      <c r="O52" s="5">
        <f>Grade13!M52-M52</f>
        <v>3.0939999999999941</v>
      </c>
      <c r="P52" s="22">
        <f t="shared" si="12"/>
        <v>507.97848695110116</v>
      </c>
      <c r="Q52" s="22"/>
      <c r="R52" s="22"/>
      <c r="S52" s="22">
        <f t="shared" si="19"/>
        <v>7617.8045222658548</v>
      </c>
      <c r="T52" s="22">
        <f t="shared" si="20"/>
        <v>1460.061417293635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112609.22197632343</v>
      </c>
      <c r="D53" s="5">
        <f t="shared" si="15"/>
        <v>108922.87154122314</v>
      </c>
      <c r="E53" s="5">
        <f t="shared" si="1"/>
        <v>99422.87154122314</v>
      </c>
      <c r="F53" s="5">
        <f t="shared" si="2"/>
        <v>39598.672823012523</v>
      </c>
      <c r="G53" s="5">
        <f t="shared" si="3"/>
        <v>69324.198718210624</v>
      </c>
      <c r="H53" s="22">
        <f t="shared" si="16"/>
        <v>49506.620545311627</v>
      </c>
      <c r="I53" s="5">
        <f t="shared" si="17"/>
        <v>116949.56768280041</v>
      </c>
      <c r="J53" s="26">
        <f t="shared" si="5"/>
        <v>0.25010908690651706</v>
      </c>
      <c r="L53" s="22">
        <f t="shared" si="18"/>
        <v>271419.38874980755</v>
      </c>
      <c r="M53" s="5">
        <f>scrimecost*Meta!O50</f>
        <v>186.91399999999999</v>
      </c>
      <c r="N53" s="5">
        <f>L53-Grade13!L53</f>
        <v>10660.315306826116</v>
      </c>
      <c r="O53" s="5">
        <f>Grade13!M53-M53</f>
        <v>3.0939999999999941</v>
      </c>
      <c r="P53" s="22">
        <f t="shared" si="12"/>
        <v>521.06918842257596</v>
      </c>
      <c r="Q53" s="22"/>
      <c r="R53" s="22"/>
      <c r="S53" s="22">
        <f t="shared" si="19"/>
        <v>7808.533077358341</v>
      </c>
      <c r="T53" s="22">
        <f t="shared" si="20"/>
        <v>1438.8926853903977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115424.45252573151</v>
      </c>
      <c r="D54" s="5">
        <f t="shared" si="15"/>
        <v>111631.12332975371</v>
      </c>
      <c r="E54" s="5">
        <f t="shared" si="1"/>
        <v>102131.12332975371</v>
      </c>
      <c r="F54" s="5">
        <f t="shared" si="2"/>
        <v>40667.078153587841</v>
      </c>
      <c r="G54" s="5">
        <f t="shared" si="3"/>
        <v>70964.045176165877</v>
      </c>
      <c r="H54" s="22">
        <f t="shared" si="16"/>
        <v>50744.286058944424</v>
      </c>
      <c r="I54" s="5">
        <f t="shared" si="17"/>
        <v>119780.04836487041</v>
      </c>
      <c r="J54" s="26">
        <f t="shared" si="5"/>
        <v>0.25069248375307812</v>
      </c>
      <c r="L54" s="22">
        <f t="shared" si="18"/>
        <v>278204.87346855277</v>
      </c>
      <c r="M54" s="5">
        <f>scrimecost*Meta!O51</f>
        <v>186.91399999999999</v>
      </c>
      <c r="N54" s="5">
        <f>L54-Grade13!L54</f>
        <v>10926.823189496819</v>
      </c>
      <c r="O54" s="5">
        <f>Grade13!M54-M54</f>
        <v>3.0939999999999941</v>
      </c>
      <c r="P54" s="22">
        <f t="shared" si="12"/>
        <v>534.08509505429674</v>
      </c>
      <c r="Q54" s="22"/>
      <c r="R54" s="22"/>
      <c r="S54" s="22">
        <f t="shared" si="19"/>
        <v>8003.6667840021382</v>
      </c>
      <c r="T54" s="22">
        <f t="shared" si="20"/>
        <v>1417.9652897974711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118310.06383887478</v>
      </c>
      <c r="D55" s="5">
        <f t="shared" si="15"/>
        <v>114407.08141299753</v>
      </c>
      <c r="E55" s="5">
        <f t="shared" si="1"/>
        <v>104907.08141299753</v>
      </c>
      <c r="F55" s="5">
        <f t="shared" si="2"/>
        <v>41762.193617427525</v>
      </c>
      <c r="G55" s="5">
        <f t="shared" si="3"/>
        <v>72644.887795570015</v>
      </c>
      <c r="H55" s="22">
        <f t="shared" si="16"/>
        <v>52012.893210418028</v>
      </c>
      <c r="I55" s="5">
        <f t="shared" si="17"/>
        <v>122681.29106399216</v>
      </c>
      <c r="J55" s="26">
        <f t="shared" si="5"/>
        <v>0.25126165140825957</v>
      </c>
      <c r="L55" s="22">
        <f t="shared" si="18"/>
        <v>285159.99530526652</v>
      </c>
      <c r="M55" s="5">
        <f>scrimecost*Meta!O52</f>
        <v>186.91399999999999</v>
      </c>
      <c r="N55" s="5">
        <f>L55-Grade13!L55</f>
        <v>11199.993769234163</v>
      </c>
      <c r="O55" s="5">
        <f>Grade13!M55-M55</f>
        <v>3.0939999999999941</v>
      </c>
      <c r="P55" s="22">
        <f t="shared" si="12"/>
        <v>547.42639935181012</v>
      </c>
      <c r="Q55" s="22"/>
      <c r="R55" s="22"/>
      <c r="S55" s="22">
        <f t="shared" si="19"/>
        <v>8203.6788333119421</v>
      </c>
      <c r="T55" s="22">
        <f t="shared" si="20"/>
        <v>1397.3426031949241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121267.81543484665</v>
      </c>
      <c r="D56" s="5">
        <f t="shared" si="15"/>
        <v>117252.43844832247</v>
      </c>
      <c r="E56" s="5">
        <f t="shared" si="1"/>
        <v>107752.43844832247</v>
      </c>
      <c r="F56" s="5">
        <f t="shared" si="2"/>
        <v>42884.686967863214</v>
      </c>
      <c r="G56" s="5">
        <f t="shared" si="3"/>
        <v>74367.751480459265</v>
      </c>
      <c r="H56" s="22">
        <f t="shared" si="16"/>
        <v>53313.215540678473</v>
      </c>
      <c r="I56" s="5">
        <f t="shared" si="17"/>
        <v>125655.06483059196</v>
      </c>
      <c r="J56" s="26">
        <f t="shared" si="5"/>
        <v>0.25181693692550977</v>
      </c>
      <c r="L56" s="22">
        <f t="shared" si="18"/>
        <v>292288.99518789822</v>
      </c>
      <c r="M56" s="5">
        <f>scrimecost*Meta!O53</f>
        <v>56.484999999999999</v>
      </c>
      <c r="N56" s="5">
        <f>L56-Grade13!L56</f>
        <v>11479.993613465107</v>
      </c>
      <c r="O56" s="5">
        <f>Grade13!M56-M56</f>
        <v>0.93500000000000227</v>
      </c>
      <c r="P56" s="22">
        <f t="shared" si="12"/>
        <v>561.10123625676169</v>
      </c>
      <c r="Q56" s="22"/>
      <c r="R56" s="22"/>
      <c r="S56" s="22">
        <f t="shared" si="19"/>
        <v>8406.7416068546081</v>
      </c>
      <c r="T56" s="22">
        <f t="shared" si="20"/>
        <v>1376.7009101458827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56.484999999999999</v>
      </c>
      <c r="N57" s="5">
        <f>L57-Grade13!L57</f>
        <v>0</v>
      </c>
      <c r="O57" s="5">
        <f>Grade13!M57-M57</f>
        <v>0.93500000000000227</v>
      </c>
      <c r="Q57" s="22"/>
      <c r="R57" s="22"/>
      <c r="S57" s="22">
        <f t="shared" si="19"/>
        <v>0.84430500000000208</v>
      </c>
      <c r="T57" s="22">
        <f t="shared" si="20"/>
        <v>0.13293180804606219</v>
      </c>
    </row>
    <row r="58" spans="1:20" x14ac:dyDescent="0.2">
      <c r="A58" s="5">
        <v>67</v>
      </c>
      <c r="C58" s="5"/>
      <c r="H58" s="21"/>
      <c r="I58" s="5"/>
      <c r="M58" s="5">
        <f>scrimecost*Meta!O55</f>
        <v>56.484999999999999</v>
      </c>
      <c r="N58" s="5">
        <f>L58-Grade13!L58</f>
        <v>0</v>
      </c>
      <c r="O58" s="5">
        <f>Grade13!M58-M58</f>
        <v>0.93500000000000227</v>
      </c>
      <c r="Q58" s="22"/>
      <c r="R58" s="22"/>
      <c r="S58" s="22">
        <f t="shared" si="19"/>
        <v>0.84430500000000208</v>
      </c>
      <c r="T58" s="22">
        <f t="shared" si="20"/>
        <v>0.12780462246882443</v>
      </c>
    </row>
    <row r="59" spans="1:20" x14ac:dyDescent="0.2">
      <c r="A59" s="5">
        <v>68</v>
      </c>
      <c r="H59" s="21"/>
      <c r="I59" s="5"/>
      <c r="M59" s="5">
        <f>scrimecost*Meta!O56</f>
        <v>56.484999999999999</v>
      </c>
      <c r="N59" s="5">
        <f>L59-Grade13!L59</f>
        <v>0</v>
      </c>
      <c r="O59" s="5">
        <f>Grade13!M59-M59</f>
        <v>0.93500000000000227</v>
      </c>
      <c r="Q59" s="22"/>
      <c r="R59" s="22"/>
      <c r="S59" s="22">
        <f t="shared" si="19"/>
        <v>0.84430500000000208</v>
      </c>
      <c r="T59" s="22">
        <f t="shared" si="20"/>
        <v>0.12287519266072754</v>
      </c>
    </row>
    <row r="60" spans="1:20" x14ac:dyDescent="0.2">
      <c r="A60" s="5">
        <v>69</v>
      </c>
      <c r="H60" s="21"/>
      <c r="I60" s="5"/>
      <c r="M60" s="5">
        <f>scrimecost*Meta!O57</f>
        <v>56.484999999999999</v>
      </c>
      <c r="N60" s="5">
        <f>L60-Grade13!L60</f>
        <v>0</v>
      </c>
      <c r="O60" s="5">
        <f>Grade13!M60-M60</f>
        <v>0.93500000000000227</v>
      </c>
      <c r="Q60" s="22"/>
      <c r="R60" s="22"/>
      <c r="S60" s="22">
        <f t="shared" si="19"/>
        <v>0.84430500000000208</v>
      </c>
      <c r="T60" s="22">
        <f t="shared" si="20"/>
        <v>0.11813589117321531</v>
      </c>
    </row>
    <row r="61" spans="1:20" x14ac:dyDescent="0.2">
      <c r="A61" s="5">
        <v>70</v>
      </c>
      <c r="H61" s="21"/>
      <c r="I61" s="5"/>
      <c r="M61" s="5">
        <f>scrimecost*Meta!O58</f>
        <v>56.484999999999999</v>
      </c>
      <c r="N61" s="5">
        <f>L61-Grade13!L61</f>
        <v>0</v>
      </c>
      <c r="O61" s="5">
        <f>Grade13!M61-M61</f>
        <v>0.93500000000000227</v>
      </c>
      <c r="Q61" s="22"/>
      <c r="R61" s="22"/>
      <c r="S61" s="22">
        <f t="shared" si="19"/>
        <v>0.84430500000000208</v>
      </c>
      <c r="T61" s="22">
        <f t="shared" si="20"/>
        <v>0.11357938474875177</v>
      </c>
    </row>
    <row r="62" spans="1:20" x14ac:dyDescent="0.2">
      <c r="A62" s="5">
        <v>71</v>
      </c>
      <c r="H62" s="21"/>
      <c r="I62" s="5"/>
      <c r="M62" s="5">
        <f>scrimecost*Meta!O59</f>
        <v>56.484999999999999</v>
      </c>
      <c r="N62" s="5">
        <f>L62-Grade13!L62</f>
        <v>0</v>
      </c>
      <c r="O62" s="5">
        <f>Grade13!M62-M62</f>
        <v>0.93500000000000227</v>
      </c>
      <c r="Q62" s="22"/>
      <c r="R62" s="22"/>
      <c r="S62" s="22">
        <f t="shared" si="19"/>
        <v>0.84430500000000208</v>
      </c>
      <c r="T62" s="22">
        <f t="shared" si="20"/>
        <v>0.10919862297386076</v>
      </c>
    </row>
    <row r="63" spans="1:20" x14ac:dyDescent="0.2">
      <c r="A63" s="5">
        <v>72</v>
      </c>
      <c r="H63" s="21"/>
      <c r="M63" s="5">
        <f>scrimecost*Meta!O60</f>
        <v>56.484999999999999</v>
      </c>
      <c r="N63" s="5">
        <f>L63-Grade13!L63</f>
        <v>0</v>
      </c>
      <c r="O63" s="5">
        <f>Grade13!M63-M63</f>
        <v>0.93500000000000227</v>
      </c>
      <c r="Q63" s="22"/>
      <c r="R63" s="22"/>
      <c r="S63" s="22">
        <f t="shared" si="19"/>
        <v>0.84430500000000208</v>
      </c>
      <c r="T63" s="22">
        <f t="shared" si="20"/>
        <v>0.10498682736981846</v>
      </c>
    </row>
    <row r="64" spans="1:20" x14ac:dyDescent="0.2">
      <c r="A64" s="5">
        <v>73</v>
      </c>
      <c r="H64" s="21"/>
      <c r="M64" s="5">
        <f>scrimecost*Meta!O61</f>
        <v>56.484999999999999</v>
      </c>
      <c r="N64" s="5">
        <f>L64-Grade13!L64</f>
        <v>0</v>
      </c>
      <c r="O64" s="5">
        <f>Grade13!M64-M64</f>
        <v>0.93500000000000227</v>
      </c>
      <c r="Q64" s="22"/>
      <c r="R64" s="22"/>
      <c r="S64" s="22">
        <f t="shared" si="19"/>
        <v>0.84430500000000208</v>
      </c>
      <c r="T64" s="22">
        <f t="shared" si="20"/>
        <v>0.10093748090411808</v>
      </c>
    </row>
    <row r="65" spans="1:20" x14ac:dyDescent="0.2">
      <c r="A65" s="5">
        <v>74</v>
      </c>
      <c r="H65" s="21"/>
      <c r="M65" s="5">
        <f>scrimecost*Meta!O62</f>
        <v>56.484999999999999</v>
      </c>
      <c r="N65" s="5">
        <f>L65-Grade13!L65</f>
        <v>0</v>
      </c>
      <c r="O65" s="5">
        <f>Grade13!M65-M65</f>
        <v>0.93500000000000227</v>
      </c>
      <c r="Q65" s="22"/>
      <c r="R65" s="22"/>
      <c r="S65" s="22">
        <f t="shared" si="19"/>
        <v>0.84430500000000208</v>
      </c>
      <c r="T65" s="22">
        <f t="shared" si="20"/>
        <v>9.7044317906478161E-2</v>
      </c>
    </row>
    <row r="66" spans="1:20" x14ac:dyDescent="0.2">
      <c r="A66" s="5">
        <v>75</v>
      </c>
      <c r="H66" s="21"/>
      <c r="M66" s="5">
        <f>scrimecost*Meta!O63</f>
        <v>56.484999999999999</v>
      </c>
      <c r="N66" s="5">
        <f>L66-Grade13!L66</f>
        <v>0</v>
      </c>
      <c r="O66" s="5">
        <f>Grade13!M66-M66</f>
        <v>0.93500000000000227</v>
      </c>
      <c r="Q66" s="22"/>
      <c r="R66" s="22"/>
      <c r="S66" s="22">
        <f t="shared" si="19"/>
        <v>0.84430500000000208</v>
      </c>
      <c r="T66" s="22">
        <f t="shared" si="20"/>
        <v>9.3301314373790481E-2</v>
      </c>
    </row>
    <row r="67" spans="1:20" x14ac:dyDescent="0.2">
      <c r="A67" s="5">
        <v>76</v>
      </c>
      <c r="H67" s="21"/>
      <c r="M67" s="5">
        <f>scrimecost*Meta!O64</f>
        <v>56.484999999999999</v>
      </c>
      <c r="N67" s="5">
        <f>L67-Grade13!L67</f>
        <v>0</v>
      </c>
      <c r="O67" s="5">
        <f>Grade13!M67-M67</f>
        <v>0.93500000000000227</v>
      </c>
      <c r="Q67" s="22"/>
      <c r="R67" s="22"/>
      <c r="S67" s="22">
        <f t="shared" si="19"/>
        <v>0.84430500000000208</v>
      </c>
      <c r="T67" s="22">
        <f t="shared" si="20"/>
        <v>8.9702678649006967E-2</v>
      </c>
    </row>
    <row r="68" spans="1:20" x14ac:dyDescent="0.2">
      <c r="A68" s="5">
        <v>77</v>
      </c>
      <c r="H68" s="21"/>
      <c r="M68" s="5">
        <f>scrimecost*Meta!O65</f>
        <v>56.484999999999999</v>
      </c>
      <c r="N68" s="5">
        <f>L68-Grade13!L68</f>
        <v>0</v>
      </c>
      <c r="O68" s="5">
        <f>Grade13!M68-M68</f>
        <v>0.93500000000000227</v>
      </c>
      <c r="Q68" s="22"/>
      <c r="R68" s="22"/>
      <c r="S68" s="22">
        <f t="shared" si="19"/>
        <v>0.84430500000000208</v>
      </c>
      <c r="T68" s="22">
        <f t="shared" si="20"/>
        <v>8.624284245954196E-2</v>
      </c>
    </row>
    <row r="69" spans="1:20" x14ac:dyDescent="0.2">
      <c r="A69" s="5">
        <v>78</v>
      </c>
      <c r="H69" s="21"/>
      <c r="M69" s="5">
        <f>scrimecost*Meta!O66</f>
        <v>56.484999999999999</v>
      </c>
      <c r="N69" s="5">
        <f>L69-Grade13!L69</f>
        <v>0</v>
      </c>
      <c r="O69" s="5">
        <f>Grade13!M69-M69</f>
        <v>0.93500000000000227</v>
      </c>
      <c r="Q69" s="22"/>
      <c r="R69" s="22"/>
      <c r="S69" s="22">
        <f t="shared" si="19"/>
        <v>0.84430500000000208</v>
      </c>
      <c r="T69" s="22">
        <f t="shared" si="20"/>
        <v>8.2916452301323926E-2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4.2907483122078816E-11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2017-09-08T19:14:14Z</dcterms:modified>
</cp:coreProperties>
</file>