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69" i="57" s="1"/>
  <c r="Q2" i="57"/>
  <c r="P2" i="57"/>
  <c r="O2" i="57"/>
  <c r="N2" i="57"/>
  <c r="K2" i="57"/>
  <c r="J2" i="57"/>
  <c r="H2" i="57"/>
  <c r="F2" i="57"/>
  <c r="E2" i="57"/>
  <c r="D2" i="57"/>
  <c r="C2" i="57"/>
  <c r="B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31" i="52" s="1"/>
  <c r="O31" i="53" s="1"/>
  <c r="P2" i="52"/>
  <c r="O2" i="52"/>
  <c r="N2" i="52"/>
  <c r="H2" i="52"/>
  <c r="F2" i="52"/>
  <c r="E2" i="52"/>
  <c r="D2" i="52"/>
  <c r="C2" i="52"/>
  <c r="B2" i="52"/>
  <c r="K2" i="52"/>
  <c r="R2" i="1"/>
  <c r="S2" i="4"/>
  <c r="F2" i="1"/>
  <c r="E2" i="1"/>
  <c r="Q2" i="1"/>
  <c r="P2" i="1"/>
  <c r="O2" i="1"/>
  <c r="N2" i="1"/>
  <c r="D2" i="1"/>
  <c r="C2" i="1"/>
  <c r="B7" i="50"/>
  <c r="B3" i="50"/>
  <c r="B4" i="50"/>
  <c r="B5" i="50"/>
  <c r="N6" i="50" s="1"/>
  <c r="B6" i="50"/>
  <c r="B8" i="50"/>
  <c r="K8" i="50" s="1"/>
  <c r="B9" i="50"/>
  <c r="B10" i="50"/>
  <c r="B11" i="50"/>
  <c r="K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B43" i="52"/>
  <c r="M17" i="54"/>
  <c r="M16" i="60"/>
  <c r="M20" i="60"/>
  <c r="N4" i="50"/>
  <c r="K12" i="50"/>
  <c r="B43" i="1"/>
  <c r="B6" i="1"/>
  <c r="B7" i="52"/>
  <c r="B31" i="52"/>
  <c r="B18" i="52"/>
  <c r="B29" i="52"/>
  <c r="B8" i="52"/>
  <c r="M57" i="54"/>
  <c r="B30" i="55"/>
  <c r="B48" i="1"/>
  <c r="M56" i="54"/>
  <c r="B10" i="1"/>
  <c r="B56" i="52"/>
  <c r="M48" i="59"/>
  <c r="B7" i="1"/>
  <c r="K7" i="50"/>
  <c r="B49" i="1"/>
  <c r="M10" i="54"/>
  <c r="B34" i="52"/>
  <c r="B40" i="1"/>
  <c r="M7" i="54"/>
  <c r="M6" i="52"/>
  <c r="B28" i="52"/>
  <c r="K9" i="50"/>
  <c r="M28" i="53"/>
  <c r="M13" i="53"/>
  <c r="M65" i="53"/>
  <c r="M42" i="53"/>
  <c r="M67" i="60"/>
  <c r="M19" i="60"/>
  <c r="N8" i="50"/>
  <c r="M40" i="60"/>
  <c r="M37" i="60"/>
  <c r="M24" i="60"/>
  <c r="M59" i="53"/>
  <c r="M41" i="53"/>
  <c r="M38" i="58"/>
  <c r="M19" i="53"/>
  <c r="M24" i="53"/>
  <c r="B17" i="59"/>
  <c r="B55" i="58"/>
  <c r="B17" i="58"/>
  <c r="B27" i="58"/>
  <c r="B54" i="54"/>
  <c r="B45" i="54"/>
  <c r="M37" i="58"/>
  <c r="M28" i="58"/>
  <c r="M54" i="58"/>
  <c r="M60" i="58"/>
  <c r="M68" i="58"/>
  <c r="M20" i="58"/>
  <c r="M44" i="58"/>
  <c r="M42" i="58"/>
  <c r="M29" i="58"/>
  <c r="M27" i="58"/>
  <c r="B27" i="59"/>
  <c r="B45" i="59"/>
  <c r="B37" i="59"/>
  <c r="B54" i="59"/>
  <c r="B22" i="59"/>
  <c r="B46" i="59"/>
  <c r="B35" i="59"/>
  <c r="B20" i="59"/>
  <c r="B30" i="59"/>
  <c r="B44" i="59"/>
  <c r="B56" i="59"/>
  <c r="B29" i="59"/>
  <c r="B39" i="59"/>
  <c r="B25" i="59"/>
  <c r="M35" i="59"/>
  <c r="O35" i="60" s="1"/>
  <c r="M22" i="59"/>
  <c r="M57" i="59"/>
  <c r="M43" i="59"/>
  <c r="M15" i="59"/>
  <c r="M36" i="59"/>
  <c r="M55" i="59"/>
  <c r="M31" i="59"/>
  <c r="M46" i="59"/>
  <c r="M30" i="59"/>
  <c r="M65" i="59"/>
  <c r="M61" i="59"/>
  <c r="M17" i="60"/>
  <c r="M61" i="60"/>
  <c r="M21" i="60"/>
  <c r="M50" i="60"/>
  <c r="M66" i="60"/>
  <c r="M41" i="60"/>
  <c r="M49" i="60"/>
  <c r="M56" i="60"/>
  <c r="M43" i="60"/>
  <c r="M63" i="60"/>
  <c r="M68" i="60"/>
  <c r="M64" i="60"/>
  <c r="M28" i="60"/>
  <c r="M45" i="60"/>
  <c r="M14" i="60"/>
  <c r="M38" i="60"/>
  <c r="M40" i="59"/>
  <c r="M53" i="59"/>
  <c r="M42" i="59"/>
  <c r="M25" i="59"/>
  <c r="M69" i="60"/>
  <c r="M13" i="60"/>
  <c r="M62" i="60"/>
  <c r="M36" i="58"/>
  <c r="O36" i="59" s="1"/>
  <c r="M39" i="59"/>
  <c r="B13" i="59"/>
  <c r="B23" i="59"/>
  <c r="M14" i="52"/>
  <c r="M23" i="52"/>
  <c r="O23" i="53" s="1"/>
  <c r="B46" i="55"/>
  <c r="N10" i="50"/>
  <c r="M44" i="59"/>
  <c r="M59" i="59"/>
  <c r="M50" i="59"/>
  <c r="M17" i="59"/>
  <c r="M46" i="60"/>
  <c r="M57" i="60"/>
  <c r="O57" i="60" s="1"/>
  <c r="M59" i="60"/>
  <c r="B41" i="54"/>
  <c r="M22" i="60"/>
  <c r="O22" i="60" s="1"/>
  <c r="B45" i="55"/>
  <c r="M55" i="52"/>
  <c r="M61" i="58"/>
  <c r="B18" i="59"/>
  <c r="M47" i="59"/>
  <c r="B32" i="59"/>
  <c r="B43" i="59"/>
  <c r="B19" i="59"/>
  <c r="M50" i="53"/>
  <c r="M17" i="53"/>
  <c r="M52" i="53"/>
  <c r="M14" i="53"/>
  <c r="M60" i="53"/>
  <c r="M66" i="53"/>
  <c r="M6" i="53"/>
  <c r="M26" i="53"/>
  <c r="M11" i="53"/>
  <c r="M45" i="53"/>
  <c r="M30" i="53"/>
  <c r="M7" i="53"/>
  <c r="M58" i="53"/>
  <c r="M49" i="53"/>
  <c r="B53" i="52"/>
  <c r="B44" i="52"/>
  <c r="B9" i="52"/>
  <c r="M37" i="55"/>
  <c r="M47" i="55"/>
  <c r="M33" i="55"/>
  <c r="M36" i="55"/>
  <c r="M25" i="55"/>
  <c r="M21" i="55"/>
  <c r="M67" i="55"/>
  <c r="M57" i="55"/>
  <c r="M62" i="55"/>
  <c r="M43" i="55"/>
  <c r="M45" i="55"/>
  <c r="M48" i="55"/>
  <c r="M64" i="55"/>
  <c r="M24" i="55"/>
  <c r="M11" i="55"/>
  <c r="B11" i="1"/>
  <c r="B16" i="54"/>
  <c r="B10" i="54"/>
  <c r="B12" i="54"/>
  <c r="B6" i="52"/>
  <c r="O17" i="60"/>
  <c r="B24" i="1"/>
  <c r="B53" i="1"/>
  <c r="B18" i="1"/>
  <c r="B30" i="1"/>
  <c r="B36" i="1"/>
  <c r="B41" i="1"/>
  <c r="B38" i="1"/>
  <c r="B19" i="1"/>
  <c r="B35" i="1"/>
  <c r="B25" i="1"/>
  <c r="B9" i="1"/>
  <c r="B47" i="1"/>
  <c r="B56" i="1"/>
  <c r="B45" i="1"/>
  <c r="B46" i="1"/>
  <c r="B54" i="1"/>
  <c r="B39" i="1"/>
  <c r="B22" i="1"/>
  <c r="B17" i="1"/>
  <c r="B5" i="1"/>
  <c r="B31" i="1"/>
  <c r="B8" i="1"/>
  <c r="B27" i="1"/>
  <c r="B33" i="1"/>
  <c r="B50" i="1"/>
  <c r="B32" i="1"/>
  <c r="B26" i="1"/>
  <c r="M68" i="52"/>
  <c r="M35" i="52"/>
  <c r="M36" i="52"/>
  <c r="M24" i="52"/>
  <c r="M27" i="52"/>
  <c r="M56" i="52"/>
  <c r="M61" i="52"/>
  <c r="M34" i="52"/>
  <c r="M12" i="52"/>
  <c r="M58" i="52"/>
  <c r="O58" i="53" s="1"/>
  <c r="M8" i="52"/>
  <c r="M22" i="52"/>
  <c r="M11" i="52"/>
  <c r="B23" i="1"/>
  <c r="B20" i="1"/>
  <c r="B15" i="1"/>
  <c r="B44" i="1"/>
  <c r="M68" i="53"/>
  <c r="M16" i="53"/>
  <c r="M8" i="53"/>
  <c r="M40" i="53"/>
  <c r="M23" i="53"/>
  <c r="M31" i="53"/>
  <c r="M69" i="53"/>
  <c r="M44" i="53"/>
  <c r="M48" i="53"/>
  <c r="M20" i="53"/>
  <c r="M12" i="53"/>
  <c r="M62" i="53"/>
  <c r="M32" i="53"/>
  <c r="M57" i="53"/>
  <c r="M39" i="53"/>
  <c r="M64" i="53"/>
  <c r="M47" i="53"/>
  <c r="M55" i="53"/>
  <c r="M15" i="53"/>
  <c r="B51" i="1"/>
  <c r="B14" i="57"/>
  <c r="M54" i="53"/>
  <c r="M18" i="53"/>
  <c r="M33" i="53"/>
  <c r="M25" i="53"/>
  <c r="M38" i="53"/>
  <c r="M10" i="53"/>
  <c r="M21" i="53"/>
  <c r="M15" i="52"/>
  <c r="O15" i="53" s="1"/>
  <c r="M37" i="52"/>
  <c r="M28" i="52"/>
  <c r="O28" i="53" s="1"/>
  <c r="M66" i="52"/>
  <c r="M63" i="53"/>
  <c r="M53" i="53"/>
  <c r="M9" i="53"/>
  <c r="M27" i="53"/>
  <c r="M61" i="53"/>
  <c r="M60" i="52"/>
  <c r="O60" i="53" s="1"/>
  <c r="B12" i="1"/>
  <c r="B55" i="1"/>
  <c r="B16" i="1"/>
  <c r="M34" i="60"/>
  <c r="M26" i="60"/>
  <c r="M58" i="60"/>
  <c r="M44" i="60"/>
  <c r="M42" i="60"/>
  <c r="O42" i="60" s="1"/>
  <c r="M18" i="60"/>
  <c r="M31" i="60"/>
  <c r="M33" i="60"/>
  <c r="M65" i="60"/>
  <c r="M27" i="60"/>
  <c r="M25" i="60"/>
  <c r="M30" i="60"/>
  <c r="O30" i="60" s="1"/>
  <c r="M60" i="60"/>
  <c r="M55" i="60"/>
  <c r="M15" i="60"/>
  <c r="O15" i="60" s="1"/>
  <c r="M39" i="60"/>
  <c r="M54" i="60"/>
  <c r="M32" i="60"/>
  <c r="M51" i="60"/>
  <c r="M47" i="60"/>
  <c r="O47" i="60" s="1"/>
  <c r="M35" i="60"/>
  <c r="M23" i="60"/>
  <c r="M48" i="60"/>
  <c r="O48" i="60" s="1"/>
  <c r="M36" i="60"/>
  <c r="M29" i="60"/>
  <c r="M52" i="60"/>
  <c r="M53" i="60"/>
  <c r="O59" i="60"/>
  <c r="B34" i="1"/>
  <c r="B21" i="1"/>
  <c r="B28" i="1"/>
  <c r="M46" i="53"/>
  <c r="M67" i="53"/>
  <c r="M35" i="53"/>
  <c r="M22" i="53"/>
  <c r="M56" i="53"/>
  <c r="M51" i="53"/>
  <c r="M36" i="53"/>
  <c r="M62" i="52"/>
  <c r="M65" i="52"/>
  <c r="M13" i="52"/>
  <c r="O13" i="53" s="1"/>
  <c r="M9" i="52"/>
  <c r="O9" i="53" s="1"/>
  <c r="M34" i="53"/>
  <c r="M37" i="53"/>
  <c r="M43" i="53"/>
  <c r="M29" i="53"/>
  <c r="B13" i="1"/>
  <c r="B37" i="1"/>
  <c r="B14" i="1"/>
  <c r="B29" i="1"/>
  <c r="B42" i="1"/>
  <c r="B52" i="1"/>
  <c r="M47" i="52"/>
  <c r="B50" i="54"/>
  <c r="B42" i="54"/>
  <c r="B51" i="54"/>
  <c r="B14" i="54"/>
  <c r="B11" i="54"/>
  <c r="B38" i="54"/>
  <c r="B55" i="54"/>
  <c r="B20" i="54"/>
  <c r="B21" i="54"/>
  <c r="B32" i="54"/>
  <c r="B22" i="54"/>
  <c r="M15" i="54"/>
  <c r="M61" i="54"/>
  <c r="M52" i="54"/>
  <c r="M32" i="54"/>
  <c r="M63" i="54"/>
  <c r="M64" i="54"/>
  <c r="M62" i="54"/>
  <c r="M38" i="54"/>
  <c r="M39" i="54"/>
  <c r="M54" i="54"/>
  <c r="M24" i="54"/>
  <c r="M23" i="54"/>
  <c r="M9" i="54"/>
  <c r="M14" i="54"/>
  <c r="B53" i="55"/>
  <c r="B55" i="55"/>
  <c r="B49" i="55"/>
  <c r="B50" i="55"/>
  <c r="B26" i="55"/>
  <c r="B34" i="55"/>
  <c r="B15" i="55"/>
  <c r="B20" i="55"/>
  <c r="B48" i="55"/>
  <c r="B9" i="55"/>
  <c r="B27" i="55"/>
  <c r="B16" i="55"/>
  <c r="B31" i="55"/>
  <c r="B42" i="55"/>
  <c r="B41" i="59"/>
  <c r="B16" i="59"/>
  <c r="B40" i="59"/>
  <c r="B14" i="59"/>
  <c r="B38" i="59"/>
  <c r="B48" i="59"/>
  <c r="B26" i="59"/>
  <c r="B42" i="59"/>
  <c r="B49" i="59"/>
  <c r="B33" i="59"/>
  <c r="B51" i="59"/>
  <c r="B55" i="59"/>
  <c r="B52" i="59"/>
  <c r="B24" i="59"/>
  <c r="B53" i="59"/>
  <c r="M20" i="59"/>
  <c r="M38" i="59"/>
  <c r="M67" i="59"/>
  <c r="O67" i="60" s="1"/>
  <c r="S67" i="60" s="1"/>
  <c r="M51" i="59"/>
  <c r="M27" i="59"/>
  <c r="M32" i="59"/>
  <c r="M12" i="59"/>
  <c r="M28" i="59"/>
  <c r="M52" i="59"/>
  <c r="M13" i="59"/>
  <c r="M26" i="59"/>
  <c r="O26" i="60" s="1"/>
  <c r="M33" i="59"/>
  <c r="O33" i="60" s="1"/>
  <c r="M37" i="59"/>
  <c r="M14" i="59"/>
  <c r="M63" i="59"/>
  <c r="M21" i="59"/>
  <c r="M16" i="59"/>
  <c r="M64" i="59"/>
  <c r="M18" i="59"/>
  <c r="O18" i="60" s="1"/>
  <c r="M66" i="59"/>
  <c r="O66" i="60" s="1"/>
  <c r="S66" i="60" s="1"/>
  <c r="M49" i="59"/>
  <c r="M29" i="59"/>
  <c r="O29" i="60" s="1"/>
  <c r="M23" i="59"/>
  <c r="M58" i="59"/>
  <c r="M60" i="59"/>
  <c r="N5" i="50"/>
  <c r="I3" i="4"/>
  <c r="G2" i="52" s="1"/>
  <c r="B43" i="57"/>
  <c r="B37" i="57"/>
  <c r="B34" i="57"/>
  <c r="B38" i="57"/>
  <c r="B19" i="57"/>
  <c r="B18" i="57"/>
  <c r="B26" i="57"/>
  <c r="B55" i="57"/>
  <c r="B39" i="57"/>
  <c r="B44" i="57"/>
  <c r="B24" i="57"/>
  <c r="B45" i="57"/>
  <c r="B53" i="57"/>
  <c r="B36" i="57"/>
  <c r="B30" i="57"/>
  <c r="B20" i="57"/>
  <c r="B32" i="57"/>
  <c r="B46" i="57"/>
  <c r="B16" i="57"/>
  <c r="B28" i="57"/>
  <c r="B17" i="57"/>
  <c r="B25" i="57"/>
  <c r="B22" i="57"/>
  <c r="B51" i="57"/>
  <c r="B40" i="57"/>
  <c r="B49" i="57"/>
  <c r="M34" i="57"/>
  <c r="M55" i="57"/>
  <c r="M44" i="57"/>
  <c r="M53" i="57"/>
  <c r="M33" i="57"/>
  <c r="M35" i="57"/>
  <c r="M42" i="57"/>
  <c r="M66" i="57"/>
  <c r="M14" i="57"/>
  <c r="M12" i="57"/>
  <c r="M51" i="57"/>
  <c r="M40" i="57"/>
  <c r="M49" i="57"/>
  <c r="M19" i="57"/>
  <c r="M23" i="57"/>
  <c r="M39" i="57"/>
  <c r="M54" i="57"/>
  <c r="M26" i="57"/>
  <c r="M22" i="57"/>
  <c r="M67" i="57"/>
  <c r="M27" i="57"/>
  <c r="M17" i="57"/>
  <c r="M13" i="57"/>
  <c r="M31" i="57"/>
  <c r="M48" i="57"/>
  <c r="M62" i="57"/>
  <c r="O62" i="58" s="1"/>
  <c r="S62" i="58" s="1"/>
  <c r="M18" i="57"/>
  <c r="M46" i="57"/>
  <c r="M64" i="57"/>
  <c r="B56" i="57"/>
  <c r="B21" i="57"/>
  <c r="B33" i="57"/>
  <c r="M60" i="57"/>
  <c r="M15" i="57"/>
  <c r="O49" i="60"/>
  <c r="M61" i="57"/>
  <c r="M10" i="57"/>
  <c r="B31" i="57"/>
  <c r="B50" i="57"/>
  <c r="B11" i="57"/>
  <c r="B35" i="57"/>
  <c r="B12" i="57"/>
  <c r="M21" i="57"/>
  <c r="M29" i="57"/>
  <c r="M43" i="57"/>
  <c r="B23" i="57"/>
  <c r="B13" i="57"/>
  <c r="B41" i="57"/>
  <c r="B47" i="57"/>
  <c r="B29" i="57"/>
  <c r="B54" i="57"/>
  <c r="B15" i="57"/>
  <c r="M63" i="57"/>
  <c r="O14" i="60"/>
  <c r="Q6" i="50"/>
  <c r="Q5" i="50"/>
  <c r="M41" i="52"/>
  <c r="O41" i="53"/>
  <c r="M69" i="52"/>
  <c r="O69" i="53" s="1"/>
  <c r="S69" i="53" s="1"/>
  <c r="M25" i="52"/>
  <c r="M21" i="52"/>
  <c r="O21" i="53" s="1"/>
  <c r="M42" i="52"/>
  <c r="O42" i="53" s="1"/>
  <c r="M16" i="52"/>
  <c r="O16" i="53" s="1"/>
  <c r="M57" i="52"/>
  <c r="M53" i="52"/>
  <c r="M26" i="52"/>
  <c r="M10" i="52"/>
  <c r="M39" i="52"/>
  <c r="O39" i="53" s="1"/>
  <c r="M40" i="52"/>
  <c r="M48" i="52"/>
  <c r="O48" i="53" s="1"/>
  <c r="M29" i="52"/>
  <c r="O29" i="53" s="1"/>
  <c r="M52" i="52"/>
  <c r="O52" i="53" s="1"/>
  <c r="M7" i="52"/>
  <c r="O7" i="53" s="1"/>
  <c r="M54" i="52"/>
  <c r="O54" i="53" s="1"/>
  <c r="M64" i="52"/>
  <c r="B53" i="54"/>
  <c r="B26" i="54"/>
  <c r="B18" i="54"/>
  <c r="B23" i="54"/>
  <c r="B28" i="54"/>
  <c r="B49" i="54"/>
  <c r="B24" i="54"/>
  <c r="B37" i="54"/>
  <c r="B9" i="54"/>
  <c r="B15" i="54"/>
  <c r="B17" i="54"/>
  <c r="B29" i="54"/>
  <c r="B39" i="54"/>
  <c r="B33" i="54"/>
  <c r="B19" i="54"/>
  <c r="L19" i="54" s="1"/>
  <c r="B34" i="54"/>
  <c r="M36" i="54"/>
  <c r="M50" i="54"/>
  <c r="M30" i="54"/>
  <c r="M66" i="54"/>
  <c r="M27" i="54"/>
  <c r="M58" i="54"/>
  <c r="M26" i="54"/>
  <c r="M22" i="54"/>
  <c r="M19" i="54"/>
  <c r="M69" i="54"/>
  <c r="M42" i="54"/>
  <c r="O42" i="54" s="1"/>
  <c r="M60" i="54"/>
  <c r="M53" i="54"/>
  <c r="M29" i="54"/>
  <c r="M44" i="54"/>
  <c r="M16" i="54"/>
  <c r="M34" i="54"/>
  <c r="M48" i="54"/>
  <c r="M33" i="54"/>
  <c r="O33" i="54" s="1"/>
  <c r="M59" i="54"/>
  <c r="M20" i="54"/>
  <c r="M11" i="54"/>
  <c r="O11" i="54" s="1"/>
  <c r="M13" i="54"/>
  <c r="O13" i="54" s="1"/>
  <c r="M49" i="54"/>
  <c r="M45" i="54"/>
  <c r="M21" i="54"/>
  <c r="O21" i="54" s="1"/>
  <c r="M35" i="54"/>
  <c r="O35" i="54" s="1"/>
  <c r="M41" i="54"/>
  <c r="M28" i="54"/>
  <c r="M68" i="54"/>
  <c r="M8" i="54"/>
  <c r="O8" i="54" s="1"/>
  <c r="M46" i="54"/>
  <c r="M18" i="54"/>
  <c r="B35" i="55"/>
  <c r="B33" i="55"/>
  <c r="L33" i="55" s="1"/>
  <c r="B47" i="55"/>
  <c r="B36" i="55"/>
  <c r="B38" i="55"/>
  <c r="B18" i="55"/>
  <c r="B28" i="55"/>
  <c r="B29" i="55"/>
  <c r="B13" i="55"/>
  <c r="B25" i="55"/>
  <c r="B44" i="55"/>
  <c r="B17" i="55"/>
  <c r="B12" i="55"/>
  <c r="B21" i="55"/>
  <c r="B52" i="55"/>
  <c r="B32" i="55"/>
  <c r="B19" i="55"/>
  <c r="B56" i="55"/>
  <c r="B43" i="55"/>
  <c r="B10" i="55"/>
  <c r="B24" i="55"/>
  <c r="B40" i="55"/>
  <c r="C40" i="55" s="1"/>
  <c r="D40" i="55" s="1"/>
  <c r="E40" i="55" s="1"/>
  <c r="F40" i="55" s="1"/>
  <c r="G40" i="55" s="1"/>
  <c r="B14" i="55"/>
  <c r="M9" i="55"/>
  <c r="M32" i="55"/>
  <c r="M44" i="55"/>
  <c r="Q10" i="50"/>
  <c r="O40" i="60"/>
  <c r="O23" i="54"/>
  <c r="M69" i="1"/>
  <c r="M27" i="1"/>
  <c r="O27" i="52" s="1"/>
  <c r="M59" i="1"/>
  <c r="M62" i="1"/>
  <c r="O62" i="52" s="1"/>
  <c r="S62" i="52" s="1"/>
  <c r="M68" i="1"/>
  <c r="M9" i="1"/>
  <c r="O9" i="52" s="1"/>
  <c r="M63" i="1"/>
  <c r="O63" i="52" s="1"/>
  <c r="S63" i="52" s="1"/>
  <c r="M18" i="1"/>
  <c r="M19" i="1"/>
  <c r="M11" i="1"/>
  <c r="O11" i="52" s="1"/>
  <c r="M41" i="1"/>
  <c r="O41" i="52" s="1"/>
  <c r="M26" i="1"/>
  <c r="M45" i="1"/>
  <c r="M44" i="1"/>
  <c r="M42" i="1"/>
  <c r="M49" i="1"/>
  <c r="M48" i="1"/>
  <c r="M58" i="1"/>
  <c r="M56" i="1"/>
  <c r="M34" i="1"/>
  <c r="M40" i="1"/>
  <c r="M52" i="1"/>
  <c r="M47" i="1"/>
  <c r="O47" i="52" s="1"/>
  <c r="M21" i="1"/>
  <c r="M43" i="1"/>
  <c r="M31" i="1"/>
  <c r="M10" i="1"/>
  <c r="O10" i="52" s="1"/>
  <c r="M29" i="1"/>
  <c r="O29" i="52" s="1"/>
  <c r="M28" i="1"/>
  <c r="O28" i="52" s="1"/>
  <c r="M30" i="1"/>
  <c r="M33" i="1"/>
  <c r="M37" i="1"/>
  <c r="O37" i="52" s="1"/>
  <c r="M22" i="1"/>
  <c r="O22" i="52" s="1"/>
  <c r="M51" i="1"/>
  <c r="M8" i="1"/>
  <c r="O8" i="52" s="1"/>
  <c r="M25" i="1"/>
  <c r="O25" i="52" s="1"/>
  <c r="M53" i="1"/>
  <c r="M23" i="1"/>
  <c r="M67" i="1"/>
  <c r="O67" i="52" s="1"/>
  <c r="S67" i="52" s="1"/>
  <c r="M35" i="1"/>
  <c r="O35" i="52" s="1"/>
  <c r="M64" i="1"/>
  <c r="M7" i="1"/>
  <c r="O7" i="52" s="1"/>
  <c r="M24" i="1"/>
  <c r="O24" i="52" s="1"/>
  <c r="M38" i="1"/>
  <c r="M57" i="1"/>
  <c r="O57" i="52" s="1"/>
  <c r="S57" i="52" s="1"/>
  <c r="M5" i="1"/>
  <c r="M54" i="1"/>
  <c r="M61" i="1"/>
  <c r="M60" i="1"/>
  <c r="O60" i="52"/>
  <c r="S60" i="52" s="1"/>
  <c r="M16" i="1"/>
  <c r="M15" i="1"/>
  <c r="M17" i="1"/>
  <c r="M50" i="1"/>
  <c r="M65" i="1"/>
  <c r="O65" i="52" s="1"/>
  <c r="S65" i="52" s="1"/>
  <c r="M36" i="1"/>
  <c r="O36" i="52" s="1"/>
  <c r="M13" i="1"/>
  <c r="O13" i="52" s="1"/>
  <c r="M32" i="1"/>
  <c r="M39" i="1"/>
  <c r="M55" i="1"/>
  <c r="M66" i="1"/>
  <c r="O66" i="52" s="1"/>
  <c r="S66" i="52" s="1"/>
  <c r="M14" i="1"/>
  <c r="O14" i="52" s="1"/>
  <c r="M46" i="1"/>
  <c r="M20" i="1"/>
  <c r="M6" i="1"/>
  <c r="O6" i="52" s="1"/>
  <c r="B49" i="60"/>
  <c r="C49" i="60" s="1"/>
  <c r="D49" i="60" s="1"/>
  <c r="E49" i="60" s="1"/>
  <c r="F49" i="60" s="1"/>
  <c r="B46" i="60"/>
  <c r="B47" i="60"/>
  <c r="B53" i="60"/>
  <c r="B52" i="60"/>
  <c r="L52" i="60" s="1"/>
  <c r="B21" i="60"/>
  <c r="B18" i="60"/>
  <c r="B28" i="60"/>
  <c r="C28" i="60" s="1"/>
  <c r="D28" i="60" s="1"/>
  <c r="B54" i="60"/>
  <c r="B44" i="60"/>
  <c r="B24" i="61"/>
  <c r="B16" i="61"/>
  <c r="B39" i="61"/>
  <c r="M31" i="61"/>
  <c r="O31" i="61"/>
  <c r="M67" i="61"/>
  <c r="O67" i="61" s="1"/>
  <c r="S67" i="61" s="1"/>
  <c r="M30" i="61"/>
  <c r="O30" i="61" s="1"/>
  <c r="M36" i="61"/>
  <c r="M39" i="61"/>
  <c r="M61" i="61"/>
  <c r="M32" i="61"/>
  <c r="O32" i="61" s="1"/>
  <c r="M40" i="61"/>
  <c r="O40" i="61" s="1"/>
  <c r="M29" i="61"/>
  <c r="O29" i="61" s="1"/>
  <c r="M28" i="61"/>
  <c r="O28" i="61" s="1"/>
  <c r="B53" i="53"/>
  <c r="B38" i="53"/>
  <c r="B51" i="53"/>
  <c r="B32" i="53"/>
  <c r="B35" i="53"/>
  <c r="B10" i="53"/>
  <c r="B31" i="53"/>
  <c r="B56" i="53"/>
  <c r="B11" i="53"/>
  <c r="B49" i="53"/>
  <c r="B17" i="53"/>
  <c r="B30" i="53"/>
  <c r="B54" i="53"/>
  <c r="B48" i="53"/>
  <c r="B26" i="53"/>
  <c r="B29" i="53"/>
  <c r="B21" i="53"/>
  <c r="B55" i="53"/>
  <c r="B23" i="53"/>
  <c r="B18" i="53"/>
  <c r="B9" i="53"/>
  <c r="B41" i="53"/>
  <c r="B20" i="53"/>
  <c r="B46" i="53"/>
  <c r="B43" i="53"/>
  <c r="B16" i="53"/>
  <c r="B7" i="53"/>
  <c r="B19" i="53"/>
  <c r="B22" i="53"/>
  <c r="B12" i="53"/>
  <c r="B28" i="53"/>
  <c r="B39" i="53"/>
  <c r="B40" i="53"/>
  <c r="B50" i="53"/>
  <c r="B15" i="53"/>
  <c r="B25" i="53"/>
  <c r="B52" i="53"/>
  <c r="B13" i="53"/>
  <c r="B44" i="53"/>
  <c r="B34" i="53"/>
  <c r="B14" i="53"/>
  <c r="B8" i="53"/>
  <c r="B27" i="53"/>
  <c r="B24" i="53"/>
  <c r="B36" i="53"/>
  <c r="B33" i="53"/>
  <c r="B37" i="53"/>
  <c r="B47" i="53"/>
  <c r="B42" i="53"/>
  <c r="B45" i="53"/>
  <c r="S59" i="60"/>
  <c r="M12" i="1"/>
  <c r="O12" i="52" s="1"/>
  <c r="O11" i="53"/>
  <c r="O46" i="60"/>
  <c r="O32" i="60"/>
  <c r="O12" i="53"/>
  <c r="O44" i="60"/>
  <c r="O64" i="53"/>
  <c r="S64" i="53" s="1"/>
  <c r="I2" i="4"/>
  <c r="G2" i="1" s="1"/>
  <c r="S58" i="53"/>
  <c r="O9" i="54"/>
  <c r="O62" i="54"/>
  <c r="S62" i="54" s="1"/>
  <c r="O38" i="60"/>
  <c r="Q9" i="50"/>
  <c r="K10" i="50"/>
  <c r="O36" i="53"/>
  <c r="O15" i="54"/>
  <c r="K4" i="50"/>
  <c r="K6" i="50"/>
  <c r="K3" i="50"/>
  <c r="K5" i="50"/>
  <c r="B16" i="60"/>
  <c r="B17" i="60"/>
  <c r="B51" i="60"/>
  <c r="B22" i="60"/>
  <c r="L22" i="60" s="1"/>
  <c r="B29" i="60"/>
  <c r="B26" i="60"/>
  <c r="B55" i="60"/>
  <c r="B36" i="60"/>
  <c r="B43" i="60"/>
  <c r="B15" i="60"/>
  <c r="B37" i="60"/>
  <c r="B45" i="60"/>
  <c r="B48" i="60"/>
  <c r="B30" i="60"/>
  <c r="B31" i="60"/>
  <c r="B23" i="60"/>
  <c r="B27" i="60"/>
  <c r="B38" i="60"/>
  <c r="B39" i="60"/>
  <c r="B24" i="60"/>
  <c r="L24" i="60" s="1"/>
  <c r="B20" i="60"/>
  <c r="B32" i="60"/>
  <c r="B33" i="60"/>
  <c r="B19" i="60"/>
  <c r="B50" i="60"/>
  <c r="B25" i="60"/>
  <c r="B40" i="60"/>
  <c r="B56" i="60"/>
  <c r="B42" i="60"/>
  <c r="B41" i="60"/>
  <c r="B14" i="60"/>
  <c r="B34" i="60"/>
  <c r="B35" i="60"/>
  <c r="O60" i="60"/>
  <c r="S60" i="60" s="1"/>
  <c r="B17" i="61"/>
  <c r="B46" i="61"/>
  <c r="B45" i="61"/>
  <c r="B22" i="61"/>
  <c r="B41" i="61"/>
  <c r="B27" i="61"/>
  <c r="B29" i="61"/>
  <c r="B25" i="61"/>
  <c r="B35" i="61"/>
  <c r="B47" i="61"/>
  <c r="B36" i="61"/>
  <c r="B20" i="61"/>
  <c r="B56" i="61"/>
  <c r="B55" i="61"/>
  <c r="B37" i="61"/>
  <c r="B18" i="61"/>
  <c r="B23" i="61"/>
  <c r="B34" i="61"/>
  <c r="B51" i="61"/>
  <c r="B30" i="61"/>
  <c r="B50" i="61"/>
  <c r="B38" i="61"/>
  <c r="B40" i="61"/>
  <c r="B26" i="61"/>
  <c r="B31" i="61"/>
  <c r="B44" i="61"/>
  <c r="B49" i="61"/>
  <c r="B54" i="61"/>
  <c r="B52" i="61"/>
  <c r="B19" i="61"/>
  <c r="B42" i="61"/>
  <c r="B28" i="61"/>
  <c r="B33" i="61"/>
  <c r="B15" i="61"/>
  <c r="B53" i="61"/>
  <c r="B21" i="61"/>
  <c r="B48" i="61"/>
  <c r="B32" i="61"/>
  <c r="B43" i="61"/>
  <c r="M69" i="61"/>
  <c r="O69" i="61" s="1"/>
  <c r="S69" i="61" s="1"/>
  <c r="M48" i="61"/>
  <c r="O48" i="61" s="1"/>
  <c r="M66" i="61"/>
  <c r="O66" i="61" s="1"/>
  <c r="S66" i="61" s="1"/>
  <c r="M49" i="61"/>
  <c r="O49" i="61" s="1"/>
  <c r="M52" i="61"/>
  <c r="M21" i="61"/>
  <c r="O21" i="61" s="1"/>
  <c r="M44" i="61"/>
  <c r="O44" i="61" s="1"/>
  <c r="M17" i="61"/>
  <c r="O17" i="61" s="1"/>
  <c r="M37" i="61"/>
  <c r="O37" i="61" s="1"/>
  <c r="M54" i="61"/>
  <c r="O54" i="61" s="1"/>
  <c r="M18" i="61"/>
  <c r="O18" i="61" s="1"/>
  <c r="M43" i="61"/>
  <c r="O43" i="61" s="1"/>
  <c r="M46" i="61"/>
  <c r="O46" i="61" s="1"/>
  <c r="M33" i="61"/>
  <c r="O33" i="61" s="1"/>
  <c r="M35" i="61"/>
  <c r="O35" i="61" s="1"/>
  <c r="M45" i="61"/>
  <c r="O45" i="61" s="1"/>
  <c r="M20" i="61"/>
  <c r="M41" i="61"/>
  <c r="O41" i="61" s="1"/>
  <c r="M53" i="61"/>
  <c r="O53" i="61" s="1"/>
  <c r="M15" i="61"/>
  <c r="M62" i="61"/>
  <c r="M59" i="61"/>
  <c r="O59" i="61" s="1"/>
  <c r="S59" i="61" s="1"/>
  <c r="M42" i="61"/>
  <c r="O42" i="61" s="1"/>
  <c r="M23" i="61"/>
  <c r="M25" i="61"/>
  <c r="O25" i="61" s="1"/>
  <c r="M38" i="61"/>
  <c r="O38" i="61" s="1"/>
  <c r="M47" i="61"/>
  <c r="O47" i="61" s="1"/>
  <c r="M50" i="61"/>
  <c r="O50" i="61" s="1"/>
  <c r="M34" i="61"/>
  <c r="O34" i="61" s="1"/>
  <c r="M65" i="61"/>
  <c r="O65" i="61" s="1"/>
  <c r="S65" i="61" s="1"/>
  <c r="M68" i="61"/>
  <c r="O68" i="61" s="1"/>
  <c r="S68" i="61" s="1"/>
  <c r="M56" i="61"/>
  <c r="O56" i="61" s="1"/>
  <c r="M27" i="61"/>
  <c r="M63" i="61"/>
  <c r="O63" i="61" s="1"/>
  <c r="S63" i="61" s="1"/>
  <c r="M64" i="61"/>
  <c r="O64" i="61" s="1"/>
  <c r="S64" i="61" s="1"/>
  <c r="M19" i="61"/>
  <c r="O19" i="61" s="1"/>
  <c r="M58" i="61"/>
  <c r="O58" i="61" s="1"/>
  <c r="S58" i="61" s="1"/>
  <c r="M22" i="61"/>
  <c r="O22" i="61" s="1"/>
  <c r="M16" i="61"/>
  <c r="O16" i="61" s="1"/>
  <c r="M57" i="61"/>
  <c r="O57" i="61" s="1"/>
  <c r="S57" i="61" s="1"/>
  <c r="M26" i="61"/>
  <c r="O26" i="61" s="1"/>
  <c r="M14" i="61"/>
  <c r="M51" i="61"/>
  <c r="O51" i="61" s="1"/>
  <c r="M60" i="61"/>
  <c r="O60" i="61" s="1"/>
  <c r="S60" i="61" s="1"/>
  <c r="M55" i="61"/>
  <c r="O55" i="61" s="1"/>
  <c r="M24" i="61"/>
  <c r="O24" i="61"/>
  <c r="O47" i="53"/>
  <c r="M59" i="52"/>
  <c r="M67" i="52"/>
  <c r="O67" i="53"/>
  <c r="S67" i="53" s="1"/>
  <c r="M50" i="52"/>
  <c r="O50" i="53" s="1"/>
  <c r="M63" i="52"/>
  <c r="M43" i="52"/>
  <c r="M19" i="52"/>
  <c r="M49" i="52"/>
  <c r="M51" i="52"/>
  <c r="M18" i="52"/>
  <c r="M38" i="52"/>
  <c r="O38" i="53" s="1"/>
  <c r="M45" i="52"/>
  <c r="M33" i="52"/>
  <c r="M30" i="52"/>
  <c r="M17" i="52"/>
  <c r="M32" i="52"/>
  <c r="M38" i="57"/>
  <c r="M52" i="57"/>
  <c r="M36" i="57"/>
  <c r="O36" i="58" s="1"/>
  <c r="M41" i="57"/>
  <c r="M59" i="57"/>
  <c r="M45" i="57"/>
  <c r="M37" i="57"/>
  <c r="M32" i="57"/>
  <c r="M28" i="57"/>
  <c r="B15" i="59"/>
  <c r="B36" i="59"/>
  <c r="B47" i="59"/>
  <c r="B31" i="59"/>
  <c r="B34" i="59"/>
  <c r="B50" i="59"/>
  <c r="B21" i="59"/>
  <c r="B28" i="59"/>
  <c r="M19" i="59"/>
  <c r="O19" i="60" s="1"/>
  <c r="M24" i="59"/>
  <c r="M34" i="59"/>
  <c r="M45" i="59"/>
  <c r="O45" i="60" s="1"/>
  <c r="M62" i="59"/>
  <c r="M68" i="59"/>
  <c r="M69" i="59"/>
  <c r="M41" i="59"/>
  <c r="M54" i="59"/>
  <c r="O54" i="60" s="1"/>
  <c r="M56" i="59"/>
  <c r="O56" i="60" s="1"/>
  <c r="I5" i="4"/>
  <c r="G2" i="54" s="1"/>
  <c r="I6" i="4"/>
  <c r="G2" i="55"/>
  <c r="I10" i="4"/>
  <c r="G2" i="59" s="1"/>
  <c r="I11" i="4"/>
  <c r="G2" i="60" s="1"/>
  <c r="I12" i="4"/>
  <c r="G2" i="61" s="1"/>
  <c r="I7" i="4"/>
  <c r="G2" i="56"/>
  <c r="I8" i="4"/>
  <c r="G2" i="57" s="1"/>
  <c r="I9" i="4"/>
  <c r="G2" i="58" s="1"/>
  <c r="H56" i="58" s="1"/>
  <c r="I4" i="4"/>
  <c r="G2" i="53" s="1"/>
  <c r="B50" i="58"/>
  <c r="B42" i="58"/>
  <c r="B48" i="58"/>
  <c r="B51" i="58"/>
  <c r="B56" i="58"/>
  <c r="B29" i="58"/>
  <c r="B13" i="58"/>
  <c r="B14" i="58"/>
  <c r="B36" i="58"/>
  <c r="B39" i="58"/>
  <c r="B25" i="58"/>
  <c r="B43" i="58"/>
  <c r="B52" i="58"/>
  <c r="B26" i="58"/>
  <c r="B53" i="58"/>
  <c r="B23" i="58"/>
  <c r="B24" i="58"/>
  <c r="B19" i="58"/>
  <c r="B45" i="58"/>
  <c r="B46" i="58"/>
  <c r="B44" i="58"/>
  <c r="B38" i="58"/>
  <c r="B47" i="58"/>
  <c r="B12" i="58"/>
  <c r="B16" i="58"/>
  <c r="B37" i="58"/>
  <c r="B21" i="58"/>
  <c r="B22" i="58"/>
  <c r="B32" i="58"/>
  <c r="B28" i="58"/>
  <c r="B20" i="58"/>
  <c r="B35" i="58"/>
  <c r="B15" i="58"/>
  <c r="B41" i="58"/>
  <c r="M58" i="58"/>
  <c r="M56" i="58"/>
  <c r="M18" i="58"/>
  <c r="M31" i="58"/>
  <c r="O31" i="58" s="1"/>
  <c r="M62" i="58"/>
  <c r="M45" i="58"/>
  <c r="M59" i="58"/>
  <c r="M63" i="58"/>
  <c r="M17" i="58"/>
  <c r="O68" i="54"/>
  <c r="S68" i="54" s="1"/>
  <c r="O27" i="60"/>
  <c r="O22" i="54"/>
  <c r="O56" i="53"/>
  <c r="O21" i="60"/>
  <c r="O58" i="52"/>
  <c r="S58" i="52" s="1"/>
  <c r="O40" i="53"/>
  <c r="O16" i="60"/>
  <c r="O37" i="60"/>
  <c r="O52" i="60"/>
  <c r="O38" i="54"/>
  <c r="O10" i="53"/>
  <c r="O52" i="54"/>
  <c r="O54" i="54"/>
  <c r="O39" i="54"/>
  <c r="O27" i="53"/>
  <c r="O27" i="61"/>
  <c r="O52" i="61"/>
  <c r="O56" i="52"/>
  <c r="O24" i="54"/>
  <c r="O64" i="60"/>
  <c r="S64" i="60" s="1"/>
  <c r="O22" i="53"/>
  <c r="O45" i="55"/>
  <c r="O20" i="54"/>
  <c r="O27" i="54"/>
  <c r="O41" i="54"/>
  <c r="O16" i="54"/>
  <c r="O60" i="54"/>
  <c r="S60" i="54"/>
  <c r="O34" i="54"/>
  <c r="O28" i="54"/>
  <c r="O50" i="54"/>
  <c r="O18" i="54"/>
  <c r="O19" i="54"/>
  <c r="C17" i="1"/>
  <c r="D17" i="1" s="1"/>
  <c r="O39" i="52"/>
  <c r="O16" i="52"/>
  <c r="O52" i="52"/>
  <c r="O48" i="54"/>
  <c r="O48" i="55"/>
  <c r="O29" i="54"/>
  <c r="O58" i="54"/>
  <c r="S58" i="54" s="1"/>
  <c r="C16" i="1"/>
  <c r="D16" i="1" s="1"/>
  <c r="E16" i="1" s="1"/>
  <c r="F16" i="1" s="1"/>
  <c r="L14" i="55"/>
  <c r="C20" i="1"/>
  <c r="D20" i="1" s="1"/>
  <c r="C10" i="1"/>
  <c r="D10" i="1" s="1"/>
  <c r="E10" i="1" s="1"/>
  <c r="F10" i="1" s="1"/>
  <c r="C38" i="1"/>
  <c r="D38" i="1" s="1"/>
  <c r="C53" i="1"/>
  <c r="D53" i="1" s="1"/>
  <c r="E53" i="1" s="1"/>
  <c r="F53" i="1" s="1"/>
  <c r="C55" i="1"/>
  <c r="D55" i="1" s="1"/>
  <c r="E55" i="1" s="1"/>
  <c r="F55" i="1" s="1"/>
  <c r="G55" i="1" s="1"/>
  <c r="C27" i="1"/>
  <c r="D27" i="1" s="1"/>
  <c r="E27" i="1" s="1"/>
  <c r="F27" i="1" s="1"/>
  <c r="C56" i="1"/>
  <c r="D56" i="1" s="1"/>
  <c r="E56" i="1" s="1"/>
  <c r="F56" i="1" s="1"/>
  <c r="C9" i="1"/>
  <c r="D9" i="1" s="1"/>
  <c r="E9" i="1" s="1"/>
  <c r="F9" i="1" s="1"/>
  <c r="C41" i="1"/>
  <c r="D41" i="1" s="1"/>
  <c r="C12" i="1"/>
  <c r="D12" i="1" s="1"/>
  <c r="E12" i="1" s="1"/>
  <c r="F12" i="1" s="1"/>
  <c r="C6" i="1"/>
  <c r="D6" i="1" s="1"/>
  <c r="E6" i="1" s="1"/>
  <c r="F6" i="1" s="1"/>
  <c r="C7" i="1"/>
  <c r="D7" i="1" s="1"/>
  <c r="C42" i="1"/>
  <c r="D42" i="1" s="1"/>
  <c r="C48" i="1"/>
  <c r="D48" i="1" s="1"/>
  <c r="E48" i="1" s="1"/>
  <c r="F48" i="1" s="1"/>
  <c r="C36" i="1"/>
  <c r="D36" i="1" s="1"/>
  <c r="E36" i="1" s="1"/>
  <c r="F36" i="1" s="1"/>
  <c r="C5" i="1"/>
  <c r="C40" i="1"/>
  <c r="D40" i="1" s="1"/>
  <c r="E40" i="1" s="1"/>
  <c r="F40" i="1" s="1"/>
  <c r="G40" i="1" s="1"/>
  <c r="C19" i="1"/>
  <c r="D19" i="1" s="1"/>
  <c r="E19" i="1" s="1"/>
  <c r="F19" i="1" s="1"/>
  <c r="C52" i="1"/>
  <c r="D52" i="1" s="1"/>
  <c r="E52" i="1" s="1"/>
  <c r="F52" i="1" s="1"/>
  <c r="C46" i="1"/>
  <c r="D46" i="1" s="1"/>
  <c r="E46" i="1" s="1"/>
  <c r="F46" i="1" s="1"/>
  <c r="C34" i="1"/>
  <c r="D34" i="1" s="1"/>
  <c r="E34" i="1" s="1"/>
  <c r="F34" i="1" s="1"/>
  <c r="C33" i="1"/>
  <c r="D33" i="1" s="1"/>
  <c r="E33" i="1" s="1"/>
  <c r="F33" i="1" s="1"/>
  <c r="C43" i="1"/>
  <c r="D43" i="1" s="1"/>
  <c r="E43" i="1" s="1"/>
  <c r="F43" i="1" s="1"/>
  <c r="C49" i="1"/>
  <c r="D49" i="1" s="1"/>
  <c r="E49" i="1" s="1"/>
  <c r="F49" i="1" s="1"/>
  <c r="C18" i="1"/>
  <c r="D18" i="1" s="1"/>
  <c r="C28" i="1"/>
  <c r="D28" i="1" s="1"/>
  <c r="E28" i="1" s="1"/>
  <c r="F28" i="1" s="1"/>
  <c r="C14" i="1"/>
  <c r="D14" i="1" s="1"/>
  <c r="C8" i="1"/>
  <c r="D8" i="1" s="1"/>
  <c r="E8" i="1" s="1"/>
  <c r="F8" i="1" s="1"/>
  <c r="C29" i="1"/>
  <c r="D29" i="1" s="1"/>
  <c r="E29" i="1" s="1"/>
  <c r="F29" i="1" s="1"/>
  <c r="C15" i="1"/>
  <c r="D15" i="1" s="1"/>
  <c r="E15" i="1" s="1"/>
  <c r="F15" i="1" s="1"/>
  <c r="C26" i="1"/>
  <c r="D26" i="1" s="1"/>
  <c r="C13" i="1"/>
  <c r="D13" i="1" s="1"/>
  <c r="E13" i="1" s="1"/>
  <c r="F13" i="1" s="1"/>
  <c r="C37" i="1"/>
  <c r="D37" i="1" s="1"/>
  <c r="E37" i="1" s="1"/>
  <c r="C50" i="1"/>
  <c r="D50" i="1" s="1"/>
  <c r="E50" i="1" s="1"/>
  <c r="F50" i="1" s="1"/>
  <c r="C23" i="1"/>
  <c r="D23" i="1" s="1"/>
  <c r="E23" i="1" s="1"/>
  <c r="F23" i="1" s="1"/>
  <c r="C32" i="1"/>
  <c r="D32" i="1" s="1"/>
  <c r="E32" i="1" s="1"/>
  <c r="F32" i="1" s="1"/>
  <c r="C51" i="1"/>
  <c r="D51" i="1" s="1"/>
  <c r="E51" i="1" s="1"/>
  <c r="F51" i="1" s="1"/>
  <c r="C11" i="1"/>
  <c r="D11" i="1" s="1"/>
  <c r="E11" i="1" s="1"/>
  <c r="F11" i="1" s="1"/>
  <c r="C30" i="1"/>
  <c r="D30" i="1" s="1"/>
  <c r="C25" i="1"/>
  <c r="D25" i="1" s="1"/>
  <c r="E25" i="1" s="1"/>
  <c r="F25" i="1" s="1"/>
  <c r="C35" i="1"/>
  <c r="D35" i="1" s="1"/>
  <c r="E35" i="1" s="1"/>
  <c r="F35" i="1" s="1"/>
  <c r="C45" i="1"/>
  <c r="D45" i="1" s="1"/>
  <c r="E45" i="1" s="1"/>
  <c r="F45" i="1" s="1"/>
  <c r="C26" i="54"/>
  <c r="D26" i="54" s="1"/>
  <c r="E26" i="54" s="1"/>
  <c r="F26" i="54" s="1"/>
  <c r="L49" i="54"/>
  <c r="L11" i="54"/>
  <c r="L39" i="54"/>
  <c r="C15" i="54"/>
  <c r="D15" i="54" s="1"/>
  <c r="E15" i="54" s="1"/>
  <c r="F15" i="54" s="1"/>
  <c r="L54" i="54"/>
  <c r="L37" i="54"/>
  <c r="C37" i="54"/>
  <c r="D37" i="54" s="1"/>
  <c r="L42" i="54"/>
  <c r="L26" i="54"/>
  <c r="C53" i="54"/>
  <c r="D53" i="54" s="1"/>
  <c r="C50" i="54"/>
  <c r="D50" i="54" s="1"/>
  <c r="E50" i="54" s="1"/>
  <c r="F50" i="54" s="1"/>
  <c r="C45" i="54"/>
  <c r="D45" i="54" s="1"/>
  <c r="E45" i="54" s="1"/>
  <c r="F45" i="54" s="1"/>
  <c r="L9" i="54"/>
  <c r="L45" i="54"/>
  <c r="C38" i="54"/>
  <c r="D38" i="54" s="1"/>
  <c r="L28" i="54"/>
  <c r="C23" i="54"/>
  <c r="D23" i="54" s="1"/>
  <c r="E23" i="54" s="1"/>
  <c r="F23" i="54" s="1"/>
  <c r="L22" i="54"/>
  <c r="C42" i="54"/>
  <c r="D42" i="54" s="1"/>
  <c r="E42" i="54" s="1"/>
  <c r="F42" i="54" s="1"/>
  <c r="C49" i="54"/>
  <c r="D49" i="54" s="1"/>
  <c r="E49" i="54" s="1"/>
  <c r="F49" i="54" s="1"/>
  <c r="L14" i="54"/>
  <c r="L51" i="54"/>
  <c r="L41" i="54"/>
  <c r="C11" i="54"/>
  <c r="D11" i="54" s="1"/>
  <c r="E11" i="54" s="1"/>
  <c r="F11" i="54" s="1"/>
  <c r="G11" i="54" s="1"/>
  <c r="L32" i="54"/>
  <c r="C14" i="54"/>
  <c r="D14" i="54" s="1"/>
  <c r="C51" i="54"/>
  <c r="D51" i="54" s="1"/>
  <c r="L20" i="54"/>
  <c r="C55" i="54"/>
  <c r="D55" i="54" s="1"/>
  <c r="L15" i="54"/>
  <c r="C41" i="54"/>
  <c r="D41" i="54" s="1"/>
  <c r="L38" i="54"/>
  <c r="L23" i="54"/>
  <c r="C20" i="54"/>
  <c r="D20" i="54" s="1"/>
  <c r="E20" i="54" s="1"/>
  <c r="F20" i="54" s="1"/>
  <c r="H39" i="54"/>
  <c r="C54" i="54"/>
  <c r="D54" i="54" s="1"/>
  <c r="C9" i="54"/>
  <c r="D9" i="54" s="1"/>
  <c r="E9" i="54" s="1"/>
  <c r="F9" i="54" s="1"/>
  <c r="C32" i="54"/>
  <c r="D32" i="54" s="1"/>
  <c r="C33" i="54"/>
  <c r="D33" i="54" s="1"/>
  <c r="E33" i="54" s="1"/>
  <c r="F33" i="54" s="1"/>
  <c r="C29" i="54"/>
  <c r="D29" i="54" s="1"/>
  <c r="E29" i="54" s="1"/>
  <c r="F29" i="54" s="1"/>
  <c r="C34" i="54"/>
  <c r="D34" i="54" s="1"/>
  <c r="L10" i="54"/>
  <c r="C22" i="54"/>
  <c r="D22" i="54" s="1"/>
  <c r="E22" i="54" s="1"/>
  <c r="F22" i="54" s="1"/>
  <c r="C21" i="54"/>
  <c r="D21" i="54" s="1"/>
  <c r="E21" i="54" s="1"/>
  <c r="F21" i="54" s="1"/>
  <c r="C39" i="54"/>
  <c r="D39" i="54" s="1"/>
  <c r="L50" i="54"/>
  <c r="L55" i="54"/>
  <c r="C12" i="54"/>
  <c r="D12" i="54" s="1"/>
  <c r="E12" i="54" s="1"/>
  <c r="F12" i="54" s="1"/>
  <c r="C16" i="54"/>
  <c r="D16" i="54" s="1"/>
  <c r="C28" i="54"/>
  <c r="D28" i="54" s="1"/>
  <c r="E28" i="54" s="1"/>
  <c r="F28" i="54" s="1"/>
  <c r="L12" i="54"/>
  <c r="L16" i="54"/>
  <c r="C10" i="54"/>
  <c r="D10" i="54" s="1"/>
  <c r="E10" i="54" s="1"/>
  <c r="F10" i="54" s="1"/>
  <c r="C47" i="60"/>
  <c r="D47" i="60" s="1"/>
  <c r="E47" i="60" s="1"/>
  <c r="F47" i="60" s="1"/>
  <c r="C54" i="60"/>
  <c r="D54" i="60" s="1"/>
  <c r="E54" i="60" s="1"/>
  <c r="F54" i="60" s="1"/>
  <c r="L18" i="60"/>
  <c r="L46" i="60"/>
  <c r="C21" i="60"/>
  <c r="D21" i="60" s="1"/>
  <c r="C53" i="60"/>
  <c r="D53" i="60" s="1"/>
  <c r="E53" i="60" s="1"/>
  <c r="F53" i="60" s="1"/>
  <c r="G53" i="60" s="1"/>
  <c r="L47" i="60"/>
  <c r="C46" i="60"/>
  <c r="D46" i="60" s="1"/>
  <c r="E46" i="60" s="1"/>
  <c r="F46" i="60" s="1"/>
  <c r="G46" i="60" s="1"/>
  <c r="L54" i="60"/>
  <c r="L21" i="60"/>
  <c r="L44" i="60"/>
  <c r="O41" i="60"/>
  <c r="L53" i="54"/>
  <c r="O45" i="52"/>
  <c r="L28" i="60"/>
  <c r="C20" i="60"/>
  <c r="D20" i="60" s="1"/>
  <c r="E20" i="60" s="1"/>
  <c r="F20" i="60" s="1"/>
  <c r="L20" i="60"/>
  <c r="C30" i="60"/>
  <c r="D30" i="60" s="1"/>
  <c r="L30" i="60"/>
  <c r="C15" i="60"/>
  <c r="D15" i="60" s="1"/>
  <c r="E15" i="60" s="1"/>
  <c r="F15" i="60" s="1"/>
  <c r="G15" i="60" s="1"/>
  <c r="C22" i="60"/>
  <c r="D22" i="60" s="1"/>
  <c r="C44" i="60"/>
  <c r="D44" i="60" s="1"/>
  <c r="E44" i="60" s="1"/>
  <c r="F44" i="60" s="1"/>
  <c r="O63" i="58"/>
  <c r="S63" i="58" s="1"/>
  <c r="L51" i="59"/>
  <c r="C25" i="59"/>
  <c r="D25" i="59" s="1"/>
  <c r="E25" i="59" s="1"/>
  <c r="F25" i="59" s="1"/>
  <c r="O69" i="60"/>
  <c r="S69" i="60" s="1"/>
  <c r="O38" i="52"/>
  <c r="C18" i="60"/>
  <c r="D18" i="60" s="1"/>
  <c r="E18" i="60" s="1"/>
  <c r="F18" i="60" s="1"/>
  <c r="L15" i="60"/>
  <c r="L29" i="60"/>
  <c r="C14" i="60"/>
  <c r="C14" i="61" s="1"/>
  <c r="D14" i="61" s="1"/>
  <c r="E14" i="61" s="1"/>
  <c r="F14" i="61" s="1"/>
  <c r="C40" i="60"/>
  <c r="D40" i="60" s="1"/>
  <c r="L40" i="60"/>
  <c r="C24" i="60"/>
  <c r="D24" i="60" s="1"/>
  <c r="C48" i="60"/>
  <c r="D48" i="60" s="1"/>
  <c r="E48" i="60" s="1"/>
  <c r="F48" i="60" s="1"/>
  <c r="L48" i="60"/>
  <c r="C26" i="60"/>
  <c r="D26" i="60" s="1"/>
  <c r="E26" i="60" s="1"/>
  <c r="F26" i="60" s="1"/>
  <c r="L26" i="60"/>
  <c r="L51" i="60"/>
  <c r="C51" i="60"/>
  <c r="D51" i="60" s="1"/>
  <c r="H38" i="53"/>
  <c r="H15" i="53"/>
  <c r="C35" i="60"/>
  <c r="D35" i="60" s="1"/>
  <c r="E35" i="60" s="1"/>
  <c r="F35" i="60" s="1"/>
  <c r="L35" i="60"/>
  <c r="H35" i="60"/>
  <c r="C50" i="60"/>
  <c r="D50" i="60" s="1"/>
  <c r="C19" i="60"/>
  <c r="D19" i="60" s="1"/>
  <c r="E19" i="60" s="1"/>
  <c r="F19" i="60" s="1"/>
  <c r="L19" i="60"/>
  <c r="C38" i="60"/>
  <c r="D38" i="60" s="1"/>
  <c r="E38" i="60" s="1"/>
  <c r="F38" i="60" s="1"/>
  <c r="C31" i="60"/>
  <c r="D31" i="60" s="1"/>
  <c r="E31" i="60" s="1"/>
  <c r="L31" i="60"/>
  <c r="L37" i="60"/>
  <c r="C37" i="60"/>
  <c r="D37" i="60" s="1"/>
  <c r="C16" i="60"/>
  <c r="D16" i="60" s="1"/>
  <c r="L16" i="60"/>
  <c r="O62" i="59"/>
  <c r="S62" i="59" s="1"/>
  <c r="O58" i="59"/>
  <c r="S58" i="59" s="1"/>
  <c r="L34" i="54"/>
  <c r="O49" i="52"/>
  <c r="L14" i="60"/>
  <c r="L34" i="60"/>
  <c r="C34" i="60"/>
  <c r="D34" i="60" s="1"/>
  <c r="E34" i="60" s="1"/>
  <c r="F34" i="60" s="1"/>
  <c r="C27" i="60"/>
  <c r="D27" i="60" s="1"/>
  <c r="E27" i="60" s="1"/>
  <c r="F27" i="60" s="1"/>
  <c r="L27" i="60"/>
  <c r="C55" i="60"/>
  <c r="D55" i="60" s="1"/>
  <c r="E55" i="60" s="1"/>
  <c r="F55" i="60" s="1"/>
  <c r="L55" i="60"/>
  <c r="L10" i="55"/>
  <c r="C48" i="55"/>
  <c r="D48" i="55" s="1"/>
  <c r="E48" i="55" s="1"/>
  <c r="F48" i="55" s="1"/>
  <c r="C17" i="55"/>
  <c r="D17" i="55" s="1"/>
  <c r="E17" i="55" s="1"/>
  <c r="F17" i="55" s="1"/>
  <c r="L15" i="55"/>
  <c r="L29" i="55"/>
  <c r="L38" i="55"/>
  <c r="L17" i="55"/>
  <c r="C45" i="55"/>
  <c r="D45" i="55" s="1"/>
  <c r="C42" i="55"/>
  <c r="D42" i="55" s="1"/>
  <c r="E42" i="55" s="1"/>
  <c r="F42" i="55" s="1"/>
  <c r="C36" i="55"/>
  <c r="D36" i="55" s="1"/>
  <c r="E36" i="55" s="1"/>
  <c r="F36" i="55" s="1"/>
  <c r="C52" i="55"/>
  <c r="D52" i="55" s="1"/>
  <c r="E52" i="55" s="1"/>
  <c r="F52" i="55" s="1"/>
  <c r="C44" i="55"/>
  <c r="D44" i="55" s="1"/>
  <c r="C24" i="55"/>
  <c r="D24" i="55" s="1"/>
  <c r="C14" i="55"/>
  <c r="D14" i="55" s="1"/>
  <c r="E14" i="55" s="1"/>
  <c r="F14" i="55" s="1"/>
  <c r="L34" i="55"/>
  <c r="L46" i="55"/>
  <c r="L43" i="55"/>
  <c r="C38" i="55"/>
  <c r="D38" i="55" s="1"/>
  <c r="E38" i="55" s="1"/>
  <c r="F38" i="55" s="1"/>
  <c r="L53" i="55"/>
  <c r="C10" i="55"/>
  <c r="D10" i="55" s="1"/>
  <c r="C34" i="55"/>
  <c r="D34" i="55" s="1"/>
  <c r="E34" i="55" s="1"/>
  <c r="F34" i="55" s="1"/>
  <c r="L30" i="55"/>
  <c r="H26" i="55"/>
  <c r="L27" i="55"/>
  <c r="H32" i="55"/>
  <c r="L36" i="55"/>
  <c r="C55" i="55"/>
  <c r="D55" i="55" s="1"/>
  <c r="E55" i="55" s="1"/>
  <c r="F55" i="55" s="1"/>
  <c r="C12" i="55"/>
  <c r="D12" i="55" s="1"/>
  <c r="C16" i="55"/>
  <c r="D16" i="55" s="1"/>
  <c r="C27" i="55"/>
  <c r="D27" i="55" s="1"/>
  <c r="L47" i="55"/>
  <c r="C49" i="55"/>
  <c r="D49" i="55" s="1"/>
  <c r="E49" i="55" s="1"/>
  <c r="F49" i="55" s="1"/>
  <c r="H35" i="55"/>
  <c r="L16" i="55"/>
  <c r="L12" i="55"/>
  <c r="L52" i="55"/>
  <c r="L20" i="55"/>
  <c r="O68" i="60"/>
  <c r="S68" i="60" s="1"/>
  <c r="O24" i="60"/>
  <c r="L21" i="54"/>
  <c r="O45" i="58"/>
  <c r="O30" i="52"/>
  <c r="O30" i="53"/>
  <c r="O18" i="53"/>
  <c r="O43" i="53"/>
  <c r="O43" i="52"/>
  <c r="H28" i="61"/>
  <c r="H30" i="61"/>
  <c r="H22" i="61"/>
  <c r="L38" i="60"/>
  <c r="L25" i="60"/>
  <c r="L50" i="60"/>
  <c r="L41" i="60"/>
  <c r="C41" i="60"/>
  <c r="D41" i="60" s="1"/>
  <c r="E41" i="60" s="1"/>
  <c r="F41" i="60" s="1"/>
  <c r="G41" i="60" s="1"/>
  <c r="C25" i="60"/>
  <c r="D25" i="60" s="1"/>
  <c r="E25" i="60" s="1"/>
  <c r="F25" i="60" s="1"/>
  <c r="L33" i="60"/>
  <c r="C33" i="60"/>
  <c r="D33" i="60" s="1"/>
  <c r="E33" i="60" s="1"/>
  <c r="F33" i="60" s="1"/>
  <c r="C39" i="60"/>
  <c r="D39" i="60" s="1"/>
  <c r="E39" i="60" s="1"/>
  <c r="F39" i="60" s="1"/>
  <c r="L39" i="60"/>
  <c r="C45" i="60"/>
  <c r="D45" i="60" s="1"/>
  <c r="L45" i="60"/>
  <c r="L43" i="60"/>
  <c r="C43" i="60"/>
  <c r="D43" i="60" s="1"/>
  <c r="E43" i="60" s="1"/>
  <c r="F43" i="60" s="1"/>
  <c r="C29" i="60"/>
  <c r="D29" i="60" s="1"/>
  <c r="E29" i="60" s="1"/>
  <c r="F29" i="60" s="1"/>
  <c r="C17" i="60"/>
  <c r="D17" i="60" s="1"/>
  <c r="E17" i="60" s="1"/>
  <c r="F17" i="60" s="1"/>
  <c r="L17" i="60"/>
  <c r="L53" i="60"/>
  <c r="O56" i="59"/>
  <c r="L33" i="54"/>
  <c r="L29" i="54"/>
  <c r="H40" i="61"/>
  <c r="L42" i="60"/>
  <c r="C42" i="60"/>
  <c r="D42" i="60" s="1"/>
  <c r="E42" i="60" s="1"/>
  <c r="F42" i="60" s="1"/>
  <c r="L32" i="60"/>
  <c r="C32" i="60"/>
  <c r="D32" i="60" s="1"/>
  <c r="E32" i="60" s="1"/>
  <c r="F32" i="60" s="1"/>
  <c r="C36" i="60"/>
  <c r="D36" i="60" s="1"/>
  <c r="E36" i="60" s="1"/>
  <c r="F36" i="60" s="1"/>
  <c r="E38" i="1"/>
  <c r="F38" i="1" s="1"/>
  <c r="F37" i="1"/>
  <c r="E26" i="1"/>
  <c r="F26" i="1" s="1"/>
  <c r="E42" i="1"/>
  <c r="F42" i="1" s="1"/>
  <c r="E41" i="1"/>
  <c r="F41" i="1" s="1"/>
  <c r="G41" i="1" s="1"/>
  <c r="F31" i="60"/>
  <c r="E54" i="54"/>
  <c r="F54" i="54" s="1"/>
  <c r="E22" i="60"/>
  <c r="F22" i="60" s="1"/>
  <c r="E24" i="55"/>
  <c r="F24" i="55" s="1"/>
  <c r="E16" i="60"/>
  <c r="F16" i="60" s="1"/>
  <c r="E51" i="60"/>
  <c r="F51" i="60" s="1"/>
  <c r="G51" i="60" s="1"/>
  <c r="E40" i="60"/>
  <c r="F40" i="60" s="1"/>
  <c r="E21" i="60"/>
  <c r="F21" i="60" s="1"/>
  <c r="E39" i="54"/>
  <c r="F39" i="54" s="1"/>
  <c r="E34" i="54"/>
  <c r="F34" i="54" s="1"/>
  <c r="G34" i="54" s="1"/>
  <c r="E38" i="54"/>
  <c r="F38" i="54" s="1"/>
  <c r="E53" i="54"/>
  <c r="F53" i="54" s="1"/>
  <c r="G53" i="54" s="1"/>
  <c r="E37" i="54"/>
  <c r="F37" i="54" s="1"/>
  <c r="E41" i="54"/>
  <c r="F41" i="54" s="1"/>
  <c r="G41" i="54" s="1"/>
  <c r="E27" i="55"/>
  <c r="F27" i="55" s="1"/>
  <c r="E10" i="55"/>
  <c r="F10" i="55" s="1"/>
  <c r="G10" i="55" s="1"/>
  <c r="L14" i="61"/>
  <c r="N14" i="61" s="1"/>
  <c r="E37" i="60"/>
  <c r="F37" i="60" s="1"/>
  <c r="E28" i="60"/>
  <c r="F28" i="60" s="1"/>
  <c r="G28" i="60" s="1"/>
  <c r="E32" i="54"/>
  <c r="F32" i="54" s="1"/>
  <c r="G9" i="1"/>
  <c r="G16" i="1"/>
  <c r="G12" i="54"/>
  <c r="G35" i="1"/>
  <c r="G56" i="1"/>
  <c r="G6" i="1"/>
  <c r="G42" i="54"/>
  <c r="G34" i="60"/>
  <c r="G23" i="54"/>
  <c r="G44" i="60"/>
  <c r="G22" i="60"/>
  <c r="H39" i="61" l="1"/>
  <c r="H29" i="61"/>
  <c r="H21" i="61"/>
  <c r="H50" i="61"/>
  <c r="H41" i="61"/>
  <c r="C18" i="61"/>
  <c r="D18" i="61" s="1"/>
  <c r="E18" i="61" s="1"/>
  <c r="F18" i="61" s="1"/>
  <c r="J18" i="61" s="1"/>
  <c r="H54" i="61"/>
  <c r="H24" i="61"/>
  <c r="H56" i="61"/>
  <c r="H33" i="61"/>
  <c r="H17" i="61"/>
  <c r="H18" i="61"/>
  <c r="H43" i="61"/>
  <c r="H26" i="61"/>
  <c r="H36" i="61"/>
  <c r="H49" i="61"/>
  <c r="H48" i="61"/>
  <c r="H52" i="61"/>
  <c r="H37" i="61"/>
  <c r="G32" i="1"/>
  <c r="H15" i="61"/>
  <c r="H51" i="61"/>
  <c r="L21" i="55"/>
  <c r="C21" i="55"/>
  <c r="D21" i="55" s="1"/>
  <c r="E21" i="55" s="1"/>
  <c r="F21" i="55" s="1"/>
  <c r="C25" i="55"/>
  <c r="D25" i="55" s="1"/>
  <c r="E25" i="55" s="1"/>
  <c r="F25" i="55" s="1"/>
  <c r="G25" i="55" s="1"/>
  <c r="L25" i="55"/>
  <c r="C18" i="55"/>
  <c r="D18" i="55" s="1"/>
  <c r="E18" i="55" s="1"/>
  <c r="F18" i="55" s="1"/>
  <c r="L18" i="55"/>
  <c r="O44" i="54"/>
  <c r="O44" i="55"/>
  <c r="C24" i="54"/>
  <c r="D24" i="54" s="1"/>
  <c r="L24" i="54"/>
  <c r="L18" i="54"/>
  <c r="N18" i="55" s="1"/>
  <c r="C18" i="54"/>
  <c r="D18" i="54" s="1"/>
  <c r="E18" i="54" s="1"/>
  <c r="F18" i="54" s="1"/>
  <c r="C8" i="52"/>
  <c r="D8" i="52" s="1"/>
  <c r="C44" i="52"/>
  <c r="D44" i="52" s="1"/>
  <c r="E44" i="52" s="1"/>
  <c r="F44" i="52" s="1"/>
  <c r="G44" i="52" s="1"/>
  <c r="C53" i="52"/>
  <c r="D53" i="52" s="1"/>
  <c r="E53" i="52" s="1"/>
  <c r="F53" i="52" s="1"/>
  <c r="O63" i="60"/>
  <c r="S63" i="60" s="1"/>
  <c r="O63" i="59"/>
  <c r="S63" i="59" s="1"/>
  <c r="G46" i="1"/>
  <c r="G8" i="1"/>
  <c r="H45" i="61"/>
  <c r="H25" i="61"/>
  <c r="H53" i="61"/>
  <c r="L40" i="55"/>
  <c r="H35" i="61"/>
  <c r="H42" i="61"/>
  <c r="H31" i="61"/>
  <c r="C19" i="54"/>
  <c r="D19" i="54" s="1"/>
  <c r="E19" i="54" s="1"/>
  <c r="F19" i="54" s="1"/>
  <c r="J19" i="54" s="1"/>
  <c r="P19" i="54" s="1"/>
  <c r="O59" i="59"/>
  <c r="S59" i="59" s="1"/>
  <c r="O59" i="58"/>
  <c r="S59" i="58" s="1"/>
  <c r="O18" i="58"/>
  <c r="O18" i="59"/>
  <c r="O17" i="52"/>
  <c r="O17" i="53"/>
  <c r="O19" i="53"/>
  <c r="O19" i="52"/>
  <c r="H32" i="61"/>
  <c r="H19" i="61"/>
  <c r="H44" i="61"/>
  <c r="H34" i="61"/>
  <c r="H55" i="61"/>
  <c r="H27" i="61"/>
  <c r="H46" i="61"/>
  <c r="L56" i="60"/>
  <c r="C56" i="60"/>
  <c r="D56" i="60" s="1"/>
  <c r="E56" i="60" s="1"/>
  <c r="F56" i="60" s="1"/>
  <c r="G56" i="60" s="1"/>
  <c r="L23" i="60"/>
  <c r="C23" i="60"/>
  <c r="D23" i="60" s="1"/>
  <c r="E23" i="60" s="1"/>
  <c r="F23" i="60" s="1"/>
  <c r="H20" i="61"/>
  <c r="H16" i="61"/>
  <c r="C56" i="55"/>
  <c r="D56" i="55" s="1"/>
  <c r="E56" i="55" s="1"/>
  <c r="F56" i="55" s="1"/>
  <c r="L56" i="55"/>
  <c r="C17" i="54"/>
  <c r="D17" i="54" s="1"/>
  <c r="E17" i="54" s="1"/>
  <c r="F17" i="54" s="1"/>
  <c r="L17" i="54"/>
  <c r="G49" i="1"/>
  <c r="G53" i="1"/>
  <c r="H47" i="61"/>
  <c r="H23" i="61"/>
  <c r="C33" i="55"/>
  <c r="D33" i="55" s="1"/>
  <c r="E33" i="55" s="1"/>
  <c r="F33" i="55" s="1"/>
  <c r="H38" i="61"/>
  <c r="C52" i="60"/>
  <c r="D52" i="60" s="1"/>
  <c r="E52" i="60" s="1"/>
  <c r="F52" i="60" s="1"/>
  <c r="G52" i="60" s="1"/>
  <c r="C47" i="55"/>
  <c r="D47" i="55" s="1"/>
  <c r="E47" i="55" s="1"/>
  <c r="F47" i="55" s="1"/>
  <c r="C35" i="55"/>
  <c r="D35" i="55" s="1"/>
  <c r="L35" i="55"/>
  <c r="C30" i="55"/>
  <c r="D30" i="55" s="1"/>
  <c r="E30" i="55" s="1"/>
  <c r="F30" i="55" s="1"/>
  <c r="L49" i="55"/>
  <c r="C46" i="55"/>
  <c r="D46" i="55" s="1"/>
  <c r="E46" i="55" s="1"/>
  <c r="F46" i="55" s="1"/>
  <c r="L45" i="55"/>
  <c r="C28" i="55"/>
  <c r="D28" i="55" s="1"/>
  <c r="E28" i="55" s="1"/>
  <c r="F28" i="55" s="1"/>
  <c r="C53" i="55"/>
  <c r="D53" i="55" s="1"/>
  <c r="E53" i="55" s="1"/>
  <c r="F53" i="55" s="1"/>
  <c r="L44" i="55"/>
  <c r="L48" i="55"/>
  <c r="L13" i="55"/>
  <c r="C9" i="55"/>
  <c r="D9" i="55" s="1"/>
  <c r="E9" i="55" s="1"/>
  <c r="F9" i="55" s="1"/>
  <c r="C50" i="55"/>
  <c r="D50" i="55" s="1"/>
  <c r="E50" i="55" s="1"/>
  <c r="F50" i="55" s="1"/>
  <c r="C13" i="55"/>
  <c r="D13" i="55" s="1"/>
  <c r="E13" i="55" s="1"/>
  <c r="F13" i="55" s="1"/>
  <c r="G13" i="55" s="1"/>
  <c r="L32" i="55"/>
  <c r="N32" i="55" s="1"/>
  <c r="C20" i="55"/>
  <c r="D20" i="55" s="1"/>
  <c r="E20" i="55" s="1"/>
  <c r="F20" i="55" s="1"/>
  <c r="L31" i="55"/>
  <c r="L50" i="55"/>
  <c r="C32" i="55"/>
  <c r="D32" i="55" s="1"/>
  <c r="E32" i="55" s="1"/>
  <c r="F32" i="55" s="1"/>
  <c r="J32" i="55" s="1"/>
  <c r="P32" i="55" s="1"/>
  <c r="L19" i="55"/>
  <c r="N19" i="55" s="1"/>
  <c r="C43" i="55"/>
  <c r="D43" i="55" s="1"/>
  <c r="L24" i="55"/>
  <c r="C15" i="55"/>
  <c r="D15" i="55" s="1"/>
  <c r="E15" i="55" s="1"/>
  <c r="F15" i="55" s="1"/>
  <c r="G15" i="55" s="1"/>
  <c r="C19" i="55"/>
  <c r="D19" i="55" s="1"/>
  <c r="L26" i="55"/>
  <c r="C29" i="55"/>
  <c r="D29" i="55" s="1"/>
  <c r="E29" i="55" s="1"/>
  <c r="F29" i="55" s="1"/>
  <c r="L28" i="55"/>
  <c r="N28" i="55" s="1"/>
  <c r="C31" i="55"/>
  <c r="D31" i="55" s="1"/>
  <c r="E31" i="55" s="1"/>
  <c r="F31" i="55" s="1"/>
  <c r="C26" i="55"/>
  <c r="D26" i="55" s="1"/>
  <c r="E26" i="55" s="1"/>
  <c r="F26" i="55" s="1"/>
  <c r="L55" i="55"/>
  <c r="L9" i="55"/>
  <c r="L9" i="56" s="1"/>
  <c r="N9" i="56" s="1"/>
  <c r="L42" i="55"/>
  <c r="O64" i="54"/>
  <c r="S64" i="54" s="1"/>
  <c r="O62" i="53"/>
  <c r="S62" i="53" s="1"/>
  <c r="O35" i="53"/>
  <c r="C31" i="1"/>
  <c r="D31" i="1" s="1"/>
  <c r="E31" i="1" s="1"/>
  <c r="F31" i="1" s="1"/>
  <c r="C39" i="1"/>
  <c r="D39" i="1" s="1"/>
  <c r="E39" i="1" s="1"/>
  <c r="F39" i="1" s="1"/>
  <c r="H35" i="1"/>
  <c r="I35" i="1" s="1"/>
  <c r="M46" i="52"/>
  <c r="O46" i="53" s="1"/>
  <c r="M20" i="52"/>
  <c r="M44" i="52"/>
  <c r="H5" i="1"/>
  <c r="H5" i="52" s="1"/>
  <c r="H18" i="52"/>
  <c r="H49" i="54"/>
  <c r="H24" i="55"/>
  <c r="M25" i="57"/>
  <c r="C17" i="59"/>
  <c r="D17" i="59" s="1"/>
  <c r="E17" i="59" s="1"/>
  <c r="F17" i="59" s="1"/>
  <c r="G17" i="59" s="1"/>
  <c r="L47" i="59"/>
  <c r="H54" i="60"/>
  <c r="N55" i="55"/>
  <c r="O31" i="52"/>
  <c r="L39" i="1"/>
  <c r="C30" i="53"/>
  <c r="D30" i="53" s="1"/>
  <c r="L39" i="61"/>
  <c r="O20" i="52"/>
  <c r="O55" i="52"/>
  <c r="O61" i="52"/>
  <c r="S61" i="52" s="1"/>
  <c r="O64" i="52"/>
  <c r="S64" i="52" s="1"/>
  <c r="O53" i="52"/>
  <c r="O40" i="52"/>
  <c r="N9" i="50"/>
  <c r="O9" i="55"/>
  <c r="O57" i="53"/>
  <c r="S57" i="53" s="1"/>
  <c r="M50" i="57"/>
  <c r="M58" i="57"/>
  <c r="O58" i="58" s="1"/>
  <c r="S58" i="58" s="1"/>
  <c r="M11" i="57"/>
  <c r="M56" i="57"/>
  <c r="O56" i="58" s="1"/>
  <c r="M57" i="57"/>
  <c r="M65" i="57"/>
  <c r="M47" i="57"/>
  <c r="M68" i="57"/>
  <c r="O68" i="58" s="1"/>
  <c r="S68" i="58" s="1"/>
  <c r="M20" i="57"/>
  <c r="M24" i="57"/>
  <c r="M16" i="57"/>
  <c r="M30" i="57"/>
  <c r="O30" i="58" s="1"/>
  <c r="O37" i="53"/>
  <c r="O24" i="53"/>
  <c r="O17" i="54"/>
  <c r="H41" i="53"/>
  <c r="H19" i="57"/>
  <c r="H16" i="58"/>
  <c r="C38" i="61"/>
  <c r="D38" i="61" s="1"/>
  <c r="O46" i="52"/>
  <c r="O54" i="52"/>
  <c r="O21" i="52"/>
  <c r="O58" i="60"/>
  <c r="S58" i="60" s="1"/>
  <c r="O28" i="60"/>
  <c r="O20" i="53"/>
  <c r="S57" i="60"/>
  <c r="L34" i="59"/>
  <c r="N42" i="55"/>
  <c r="L56" i="59"/>
  <c r="N26" i="55"/>
  <c r="G9" i="54"/>
  <c r="L45" i="59"/>
  <c r="E51" i="54"/>
  <c r="F51" i="54" s="1"/>
  <c r="G51" i="54" s="1"/>
  <c r="E18" i="1"/>
  <c r="F18" i="1" s="1"/>
  <c r="G18" i="1" s="1"/>
  <c r="J26" i="55"/>
  <c r="H56" i="55"/>
  <c r="H38" i="55"/>
  <c r="J38" i="55" s="1"/>
  <c r="P38" i="55" s="1"/>
  <c r="H48" i="55"/>
  <c r="J48" i="55" s="1"/>
  <c r="P48" i="55" s="1"/>
  <c r="C48" i="59"/>
  <c r="D48" i="59" s="1"/>
  <c r="E48" i="59" s="1"/>
  <c r="F48" i="59" s="1"/>
  <c r="H21" i="60"/>
  <c r="J35" i="1"/>
  <c r="H27" i="1"/>
  <c r="J27" i="1" s="1"/>
  <c r="G42" i="1"/>
  <c r="G48" i="1"/>
  <c r="G12" i="1"/>
  <c r="G33" i="60"/>
  <c r="G29" i="1"/>
  <c r="H25" i="60"/>
  <c r="J25" i="60" s="1"/>
  <c r="P25" i="60" s="1"/>
  <c r="H37" i="54"/>
  <c r="J37" i="54" s="1"/>
  <c r="P37" i="54" s="1"/>
  <c r="H15" i="55"/>
  <c r="C19" i="59"/>
  <c r="D19" i="59" s="1"/>
  <c r="E19" i="59" s="1"/>
  <c r="F19" i="59" s="1"/>
  <c r="G19" i="59" s="1"/>
  <c r="C23" i="59"/>
  <c r="D23" i="59" s="1"/>
  <c r="E23" i="59" s="1"/>
  <c r="F23" i="59" s="1"/>
  <c r="H11" i="54"/>
  <c r="I11" i="54" s="1"/>
  <c r="H22" i="54"/>
  <c r="H50" i="1"/>
  <c r="H8" i="52"/>
  <c r="G34" i="55"/>
  <c r="G11" i="1"/>
  <c r="H25" i="55"/>
  <c r="H20" i="55"/>
  <c r="H31" i="55"/>
  <c r="J31" i="55" s="1"/>
  <c r="P31" i="55" s="1"/>
  <c r="C47" i="59"/>
  <c r="D47" i="59" s="1"/>
  <c r="E47" i="59" s="1"/>
  <c r="F47" i="59" s="1"/>
  <c r="G47" i="59" s="1"/>
  <c r="C28" i="59"/>
  <c r="D28" i="59" s="1"/>
  <c r="C53" i="59"/>
  <c r="D53" i="59" s="1"/>
  <c r="E53" i="59" s="1"/>
  <c r="F53" i="59" s="1"/>
  <c r="H23" i="1"/>
  <c r="J23" i="1" s="1"/>
  <c r="H9" i="1"/>
  <c r="G28" i="1"/>
  <c r="L50" i="59"/>
  <c r="N50" i="60" s="1"/>
  <c r="L52" i="59"/>
  <c r="N52" i="60" s="1"/>
  <c r="L30" i="59"/>
  <c r="N30" i="60" s="1"/>
  <c r="L43" i="57"/>
  <c r="N16" i="55"/>
  <c r="L41" i="59"/>
  <c r="N41" i="60" s="1"/>
  <c r="L25" i="59"/>
  <c r="L33" i="59"/>
  <c r="N45" i="60"/>
  <c r="L15" i="59"/>
  <c r="N15" i="60" s="1"/>
  <c r="L49" i="59"/>
  <c r="N15" i="55"/>
  <c r="E7" i="1"/>
  <c r="F7" i="1" s="1"/>
  <c r="G7" i="1" s="1"/>
  <c r="I7" i="1" s="1"/>
  <c r="G31" i="60"/>
  <c r="G50" i="54"/>
  <c r="G55" i="55"/>
  <c r="G33" i="1"/>
  <c r="G50" i="1"/>
  <c r="I50" i="1" s="1"/>
  <c r="E30" i="60"/>
  <c r="F30" i="60" s="1"/>
  <c r="G30" i="60" s="1"/>
  <c r="J39" i="54"/>
  <c r="P39" i="54" s="1"/>
  <c r="C21" i="59"/>
  <c r="D21" i="59" s="1"/>
  <c r="E21" i="59" s="1"/>
  <c r="F21" i="59" s="1"/>
  <c r="H33" i="60"/>
  <c r="H13" i="55"/>
  <c r="J13" i="55" s="1"/>
  <c r="P13" i="55" s="1"/>
  <c r="H19" i="55"/>
  <c r="H34" i="60"/>
  <c r="H24" i="53"/>
  <c r="C54" i="59"/>
  <c r="D54" i="59" s="1"/>
  <c r="C41" i="59"/>
  <c r="D41" i="59" s="1"/>
  <c r="E41" i="59" s="1"/>
  <c r="F41" i="59" s="1"/>
  <c r="G41" i="59" s="1"/>
  <c r="C51" i="59"/>
  <c r="D51" i="59" s="1"/>
  <c r="E51" i="59" s="1"/>
  <c r="F51" i="59" s="1"/>
  <c r="H22" i="60"/>
  <c r="I22" i="60" s="1"/>
  <c r="H50" i="54"/>
  <c r="J50" i="54" s="1"/>
  <c r="P50" i="54" s="1"/>
  <c r="H19" i="54"/>
  <c r="H11" i="1"/>
  <c r="H8" i="1"/>
  <c r="J8" i="1" s="1"/>
  <c r="H28" i="1"/>
  <c r="I28" i="1" s="1"/>
  <c r="G27" i="1"/>
  <c r="G38" i="1"/>
  <c r="H32" i="1"/>
  <c r="I32" i="1" s="1"/>
  <c r="H39" i="1"/>
  <c r="J39" i="1" s="1"/>
  <c r="H24" i="1"/>
  <c r="H25" i="1"/>
  <c r="J25" i="1" s="1"/>
  <c r="H18" i="1"/>
  <c r="H38" i="1"/>
  <c r="J38" i="1" s="1"/>
  <c r="H7" i="1"/>
  <c r="H53" i="52"/>
  <c r="J53" i="52" s="1"/>
  <c r="G29" i="54"/>
  <c r="G54" i="60"/>
  <c r="I54" i="60" s="1"/>
  <c r="G25" i="59"/>
  <c r="E55" i="54"/>
  <c r="F55" i="54" s="1"/>
  <c r="G55" i="54" s="1"/>
  <c r="C9" i="56"/>
  <c r="D9" i="56" s="1"/>
  <c r="E9" i="56" s="1"/>
  <c r="F9" i="56" s="1"/>
  <c r="H36" i="60"/>
  <c r="C31" i="59"/>
  <c r="D31" i="59" s="1"/>
  <c r="E31" i="59" s="1"/>
  <c r="F31" i="59" s="1"/>
  <c r="H47" i="55"/>
  <c r="J47" i="55" s="1"/>
  <c r="P47" i="55" s="1"/>
  <c r="H45" i="58"/>
  <c r="H37" i="60"/>
  <c r="H50" i="60"/>
  <c r="C32" i="61"/>
  <c r="D32" i="61" s="1"/>
  <c r="E32" i="61" s="1"/>
  <c r="F32" i="61" s="1"/>
  <c r="J32" i="61" s="1"/>
  <c r="H23" i="60"/>
  <c r="H24" i="60"/>
  <c r="H40" i="60"/>
  <c r="J40" i="60" s="1"/>
  <c r="P40" i="60" s="1"/>
  <c r="C16" i="59"/>
  <c r="D16" i="59" s="1"/>
  <c r="E16" i="59" s="1"/>
  <c r="F16" i="59" s="1"/>
  <c r="G16" i="59" s="1"/>
  <c r="C40" i="59"/>
  <c r="D40" i="59" s="1"/>
  <c r="C37" i="59"/>
  <c r="D37" i="59" s="1"/>
  <c r="E37" i="59" s="1"/>
  <c r="F37" i="59" s="1"/>
  <c r="H18" i="60"/>
  <c r="J18" i="60" s="1"/>
  <c r="P18" i="60" s="1"/>
  <c r="H12" i="54"/>
  <c r="J12" i="54" s="1"/>
  <c r="H21" i="54"/>
  <c r="H21" i="1"/>
  <c r="N50" i="55"/>
  <c r="N34" i="55"/>
  <c r="N25" i="60"/>
  <c r="N17" i="55"/>
  <c r="E16" i="55"/>
  <c r="F16" i="55" s="1"/>
  <c r="G16" i="55" s="1"/>
  <c r="E44" i="55"/>
  <c r="F44" i="55" s="1"/>
  <c r="G44" i="55" s="1"/>
  <c r="E16" i="54"/>
  <c r="F16" i="54" s="1"/>
  <c r="G16" i="54" s="1"/>
  <c r="E30" i="1"/>
  <c r="F30" i="1" s="1"/>
  <c r="G30" i="1" s="1"/>
  <c r="G43" i="1"/>
  <c r="G20" i="60"/>
  <c r="G49" i="55"/>
  <c r="G25" i="1"/>
  <c r="G23" i="1"/>
  <c r="G17" i="55"/>
  <c r="G56" i="55"/>
  <c r="I56" i="55" s="1"/>
  <c r="G18" i="54"/>
  <c r="E24" i="54"/>
  <c r="F24" i="54" s="1"/>
  <c r="G24" i="54" s="1"/>
  <c r="D14" i="60"/>
  <c r="E14" i="60" s="1"/>
  <c r="F14" i="60" s="1"/>
  <c r="G47" i="55"/>
  <c r="G51" i="1"/>
  <c r="J21" i="60"/>
  <c r="G36" i="55"/>
  <c r="J20" i="55"/>
  <c r="G13" i="1"/>
  <c r="N39" i="61"/>
  <c r="P21" i="60"/>
  <c r="N29" i="55"/>
  <c r="N33" i="60"/>
  <c r="L37" i="53"/>
  <c r="N37" i="54" s="1"/>
  <c r="L21" i="57"/>
  <c r="L41" i="58"/>
  <c r="L43" i="59"/>
  <c r="N43" i="60" s="1"/>
  <c r="N20" i="55"/>
  <c r="N12" i="55"/>
  <c r="N10" i="55"/>
  <c r="L20" i="61"/>
  <c r="N20" i="61" s="1"/>
  <c r="N47" i="60"/>
  <c r="L51" i="61"/>
  <c r="N51" i="61" s="1"/>
  <c r="N14" i="55"/>
  <c r="N21" i="55"/>
  <c r="N38" i="55"/>
  <c r="N34" i="60"/>
  <c r="N51" i="60"/>
  <c r="N24" i="55"/>
  <c r="N45" i="55"/>
  <c r="L30" i="1"/>
  <c r="G17" i="60"/>
  <c r="C16" i="58"/>
  <c r="D16" i="58" s="1"/>
  <c r="E16" i="58" s="1"/>
  <c r="F16" i="58" s="1"/>
  <c r="J16" i="58" s="1"/>
  <c r="C46" i="58"/>
  <c r="D46" i="58" s="1"/>
  <c r="E46" i="58" s="1"/>
  <c r="F46" i="58" s="1"/>
  <c r="I34" i="60"/>
  <c r="G37" i="59"/>
  <c r="G14" i="61"/>
  <c r="G31" i="55"/>
  <c r="G55" i="60"/>
  <c r="G26" i="54"/>
  <c r="J34" i="60"/>
  <c r="P34" i="60" s="1"/>
  <c r="E14" i="54"/>
  <c r="F14" i="54" s="1"/>
  <c r="G14" i="54" s="1"/>
  <c r="E45" i="60"/>
  <c r="F45" i="60" s="1"/>
  <c r="G45" i="60" s="1"/>
  <c r="G19" i="60"/>
  <c r="G26" i="55"/>
  <c r="I26" i="55" s="1"/>
  <c r="G29" i="55"/>
  <c r="G20" i="55"/>
  <c r="I20" i="55" s="1"/>
  <c r="G19" i="54"/>
  <c r="I19" i="54" s="1"/>
  <c r="G36" i="1"/>
  <c r="C5" i="52"/>
  <c r="D5" i="52" s="1"/>
  <c r="E5" i="52" s="1"/>
  <c r="F5" i="52" s="1"/>
  <c r="J5" i="52" s="1"/>
  <c r="D5" i="1"/>
  <c r="E5" i="1" s="1"/>
  <c r="F5" i="1" s="1"/>
  <c r="J5" i="1" s="1"/>
  <c r="H53" i="1"/>
  <c r="I53" i="1" s="1"/>
  <c r="H40" i="1"/>
  <c r="J40" i="1" s="1"/>
  <c r="H15" i="1"/>
  <c r="H14" i="1"/>
  <c r="H44" i="1"/>
  <c r="H41" i="1"/>
  <c r="J41" i="1" s="1"/>
  <c r="H42" i="1"/>
  <c r="I42" i="1" s="1"/>
  <c r="H49" i="1"/>
  <c r="J49" i="1" s="1"/>
  <c r="H12" i="1"/>
  <c r="I12" i="1" s="1"/>
  <c r="H31" i="1"/>
  <c r="H45" i="1"/>
  <c r="J45" i="1" s="1"/>
  <c r="H16" i="1"/>
  <c r="I16" i="1" s="1"/>
  <c r="H33" i="1"/>
  <c r="J33" i="1" s="1"/>
  <c r="H52" i="1"/>
  <c r="J52" i="1" s="1"/>
  <c r="H29" i="1"/>
  <c r="J29" i="1" s="1"/>
  <c r="H34" i="1"/>
  <c r="J34" i="1" s="1"/>
  <c r="H47" i="1"/>
  <c r="H20" i="1"/>
  <c r="H10" i="1"/>
  <c r="J10" i="1" s="1"/>
  <c r="H17" i="54"/>
  <c r="H15" i="54"/>
  <c r="J15" i="54" s="1"/>
  <c r="P15" i="54" s="1"/>
  <c r="H45" i="54"/>
  <c r="J45" i="54" s="1"/>
  <c r="P45" i="54" s="1"/>
  <c r="H28" i="54"/>
  <c r="J28" i="54" s="1"/>
  <c r="P28" i="54" s="1"/>
  <c r="H29" i="54"/>
  <c r="I29" i="54" s="1"/>
  <c r="H33" i="54"/>
  <c r="J33" i="54" s="1"/>
  <c r="P33" i="54" s="1"/>
  <c r="H38" i="54"/>
  <c r="H18" i="54"/>
  <c r="H9" i="54"/>
  <c r="I9" i="54" s="1"/>
  <c r="H23" i="54"/>
  <c r="I23" i="54" s="1"/>
  <c r="H42" i="54"/>
  <c r="J42" i="54" s="1"/>
  <c r="P42" i="54" s="1"/>
  <c r="H53" i="54"/>
  <c r="I53" i="54" s="1"/>
  <c r="H54" i="54"/>
  <c r="J54" i="54" s="1"/>
  <c r="P54" i="54" s="1"/>
  <c r="H51" i="54"/>
  <c r="H10" i="54"/>
  <c r="J10" i="54" s="1"/>
  <c r="P10" i="54" s="1"/>
  <c r="H17" i="55"/>
  <c r="H21" i="55"/>
  <c r="J21" i="55" s="1"/>
  <c r="P21" i="55" s="1"/>
  <c r="H45" i="55"/>
  <c r="H53" i="55"/>
  <c r="H34" i="55"/>
  <c r="H52" i="55"/>
  <c r="H42" i="55"/>
  <c r="J42" i="55" s="1"/>
  <c r="P42" i="55" s="1"/>
  <c r="H43" i="55"/>
  <c r="H16" i="55"/>
  <c r="H49" i="55"/>
  <c r="I49" i="55" s="1"/>
  <c r="H30" i="55"/>
  <c r="J30" i="55" s="1"/>
  <c r="P30" i="55" s="1"/>
  <c r="H12" i="55"/>
  <c r="H40" i="55"/>
  <c r="H29" i="55"/>
  <c r="J29" i="55" s="1"/>
  <c r="P29" i="55" s="1"/>
  <c r="H44" i="55"/>
  <c r="H10" i="55"/>
  <c r="J10" i="55" s="1"/>
  <c r="P10" i="55" s="1"/>
  <c r="H36" i="55"/>
  <c r="H33" i="55"/>
  <c r="J33" i="55" s="1"/>
  <c r="P33" i="55" s="1"/>
  <c r="H9" i="55"/>
  <c r="H9" i="56" s="1"/>
  <c r="J9" i="56" s="1"/>
  <c r="H50" i="55"/>
  <c r="J50" i="55" s="1"/>
  <c r="P50" i="55" s="1"/>
  <c r="H27" i="55"/>
  <c r="C36" i="59"/>
  <c r="D36" i="59" s="1"/>
  <c r="C49" i="59"/>
  <c r="D49" i="59" s="1"/>
  <c r="E49" i="59" s="1"/>
  <c r="F49" i="59" s="1"/>
  <c r="C27" i="59"/>
  <c r="D27" i="59" s="1"/>
  <c r="C44" i="59"/>
  <c r="D44" i="59" s="1"/>
  <c r="C18" i="59"/>
  <c r="D18" i="59" s="1"/>
  <c r="E18" i="59" s="1"/>
  <c r="F18" i="59" s="1"/>
  <c r="C43" i="59"/>
  <c r="D43" i="59" s="1"/>
  <c r="E43" i="59" s="1"/>
  <c r="F43" i="59" s="1"/>
  <c r="G43" i="59" s="1"/>
  <c r="C42" i="59"/>
  <c r="D42" i="59" s="1"/>
  <c r="E42" i="59" s="1"/>
  <c r="F42" i="59" s="1"/>
  <c r="C29" i="59"/>
  <c r="D29" i="59" s="1"/>
  <c r="C13" i="59"/>
  <c r="C38" i="59"/>
  <c r="D38" i="59" s="1"/>
  <c r="C34" i="59"/>
  <c r="D34" i="59" s="1"/>
  <c r="E34" i="59" s="1"/>
  <c r="F34" i="59" s="1"/>
  <c r="C50" i="59"/>
  <c r="D50" i="59" s="1"/>
  <c r="C20" i="59"/>
  <c r="D20" i="59" s="1"/>
  <c r="E20" i="59" s="1"/>
  <c r="F20" i="59" s="1"/>
  <c r="C56" i="59"/>
  <c r="D56" i="59" s="1"/>
  <c r="E56" i="59" s="1"/>
  <c r="F56" i="59" s="1"/>
  <c r="C45" i="59"/>
  <c r="D45" i="59" s="1"/>
  <c r="C22" i="59"/>
  <c r="D22" i="59" s="1"/>
  <c r="C26" i="59"/>
  <c r="D26" i="59" s="1"/>
  <c r="C30" i="59"/>
  <c r="D30" i="59" s="1"/>
  <c r="E30" i="59" s="1"/>
  <c r="F30" i="59" s="1"/>
  <c r="C52" i="59"/>
  <c r="D52" i="59" s="1"/>
  <c r="E52" i="59" s="1"/>
  <c r="F52" i="59" s="1"/>
  <c r="C35" i="59"/>
  <c r="D35" i="59" s="1"/>
  <c r="C24" i="59"/>
  <c r="D24" i="59" s="1"/>
  <c r="C46" i="59"/>
  <c r="D46" i="59" s="1"/>
  <c r="H44" i="60"/>
  <c r="J44" i="60" s="1"/>
  <c r="P44" i="60" s="1"/>
  <c r="H30" i="60"/>
  <c r="H15" i="60"/>
  <c r="I15" i="60" s="1"/>
  <c r="H31" i="60"/>
  <c r="H27" i="60"/>
  <c r="H41" i="60"/>
  <c r="J41" i="60" s="1"/>
  <c r="P41" i="60" s="1"/>
  <c r="H39" i="60"/>
  <c r="J39" i="60" s="1"/>
  <c r="P39" i="60" s="1"/>
  <c r="H45" i="60"/>
  <c r="H29" i="60"/>
  <c r="J29" i="60" s="1"/>
  <c r="P29" i="60" s="1"/>
  <c r="H17" i="60"/>
  <c r="J17" i="60" s="1"/>
  <c r="P17" i="60" s="1"/>
  <c r="H46" i="60"/>
  <c r="I46" i="60" s="1"/>
  <c r="H53" i="60"/>
  <c r="I53" i="60" s="1"/>
  <c r="H28" i="60"/>
  <c r="I28" i="60" s="1"/>
  <c r="H52" i="60"/>
  <c r="H26" i="60"/>
  <c r="J26" i="60" s="1"/>
  <c r="P26" i="60" s="1"/>
  <c r="H19" i="60"/>
  <c r="J19" i="60" s="1"/>
  <c r="P19" i="60" s="1"/>
  <c r="H38" i="60"/>
  <c r="J38" i="60" s="1"/>
  <c r="P38" i="60" s="1"/>
  <c r="H16" i="60"/>
  <c r="J16" i="60" s="1"/>
  <c r="P16" i="60" s="1"/>
  <c r="H55" i="60"/>
  <c r="J55" i="60" s="1"/>
  <c r="P55" i="60" s="1"/>
  <c r="H43" i="60"/>
  <c r="J43" i="60" s="1"/>
  <c r="P43" i="60" s="1"/>
  <c r="H42" i="60"/>
  <c r="H32" i="60"/>
  <c r="I49" i="1"/>
  <c r="I29" i="1"/>
  <c r="I40" i="1"/>
  <c r="I9" i="1"/>
  <c r="J18" i="54"/>
  <c r="J38" i="54"/>
  <c r="P38" i="54" s="1"/>
  <c r="H46" i="55"/>
  <c r="J46" i="55" s="1"/>
  <c r="P46" i="55" s="1"/>
  <c r="H14" i="55"/>
  <c r="J14" i="55" s="1"/>
  <c r="P14" i="55" s="1"/>
  <c r="H55" i="55"/>
  <c r="J55" i="55" s="1"/>
  <c r="P55" i="55" s="1"/>
  <c r="H28" i="55"/>
  <c r="H18" i="55"/>
  <c r="J18" i="55" s="1"/>
  <c r="P18" i="55" s="1"/>
  <c r="H51" i="60"/>
  <c r="I51" i="60" s="1"/>
  <c r="H48" i="60"/>
  <c r="H14" i="60"/>
  <c r="H14" i="61" s="1"/>
  <c r="J14" i="61" s="1"/>
  <c r="C15" i="59"/>
  <c r="D15" i="59" s="1"/>
  <c r="E15" i="59" s="1"/>
  <c r="F15" i="59" s="1"/>
  <c r="G15" i="59" s="1"/>
  <c r="C33" i="59"/>
  <c r="D33" i="59" s="1"/>
  <c r="C14" i="59"/>
  <c r="D14" i="59" s="1"/>
  <c r="C32" i="59"/>
  <c r="D32" i="59" s="1"/>
  <c r="E32" i="59" s="1"/>
  <c r="F32" i="59" s="1"/>
  <c r="C39" i="59"/>
  <c r="D39" i="59" s="1"/>
  <c r="C55" i="59"/>
  <c r="D55" i="59" s="1"/>
  <c r="H20" i="60"/>
  <c r="H56" i="60"/>
  <c r="I56" i="60" s="1"/>
  <c r="H34" i="54"/>
  <c r="I34" i="54" s="1"/>
  <c r="H24" i="54"/>
  <c r="H26" i="54"/>
  <c r="J26" i="54" s="1"/>
  <c r="P26" i="54" s="1"/>
  <c r="H55" i="54"/>
  <c r="J55" i="54" s="1"/>
  <c r="P55" i="54" s="1"/>
  <c r="H32" i="54"/>
  <c r="J32" i="54" s="1"/>
  <c r="P32" i="54" s="1"/>
  <c r="H48" i="1"/>
  <c r="I48" i="1" s="1"/>
  <c r="H37" i="1"/>
  <c r="J37" i="1" s="1"/>
  <c r="H19" i="1"/>
  <c r="H56" i="1"/>
  <c r="J56" i="1" s="1"/>
  <c r="H26" i="1"/>
  <c r="J26" i="1" s="1"/>
  <c r="H54" i="1"/>
  <c r="H47" i="60"/>
  <c r="J47" i="60" s="1"/>
  <c r="P47" i="60" s="1"/>
  <c r="J54" i="60"/>
  <c r="P54" i="60" s="1"/>
  <c r="H16" i="54"/>
  <c r="H14" i="54"/>
  <c r="H20" i="54"/>
  <c r="J20" i="54" s="1"/>
  <c r="P20" i="54" s="1"/>
  <c r="J49" i="54"/>
  <c r="P49" i="54" s="1"/>
  <c r="H41" i="54"/>
  <c r="I41" i="54" s="1"/>
  <c r="H51" i="1"/>
  <c r="H55" i="1"/>
  <c r="H46" i="1"/>
  <c r="I46" i="1" s="1"/>
  <c r="H36" i="1"/>
  <c r="J36" i="1" s="1"/>
  <c r="H13" i="1"/>
  <c r="H34" i="52"/>
  <c r="H6" i="1"/>
  <c r="I6" i="1" s="1"/>
  <c r="J28" i="1"/>
  <c r="J9" i="1"/>
  <c r="J50" i="1"/>
  <c r="J15" i="1"/>
  <c r="L39" i="53"/>
  <c r="N39" i="54" s="1"/>
  <c r="L54" i="53"/>
  <c r="N54" i="54" s="1"/>
  <c r="L13" i="59"/>
  <c r="L13" i="60" s="1"/>
  <c r="N13" i="60" s="1"/>
  <c r="L27" i="59"/>
  <c r="N27" i="60" s="1"/>
  <c r="L22" i="59"/>
  <c r="N22" i="60" s="1"/>
  <c r="L19" i="59"/>
  <c r="N19" i="60" s="1"/>
  <c r="L53" i="59"/>
  <c r="N53" i="60" s="1"/>
  <c r="L37" i="59"/>
  <c r="N37" i="60" s="1"/>
  <c r="L36" i="59"/>
  <c r="L31" i="59"/>
  <c r="N31" i="60" s="1"/>
  <c r="N33" i="55"/>
  <c r="N49" i="55"/>
  <c r="L40" i="59"/>
  <c r="N40" i="60" s="1"/>
  <c r="L24" i="59"/>
  <c r="N24" i="60" s="1"/>
  <c r="L54" i="59"/>
  <c r="N54" i="60" s="1"/>
  <c r="L16" i="59"/>
  <c r="N16" i="60" s="1"/>
  <c r="L55" i="59"/>
  <c r="N55" i="60" s="1"/>
  <c r="L18" i="59"/>
  <c r="N18" i="60" s="1"/>
  <c r="L42" i="59"/>
  <c r="N42" i="60" s="1"/>
  <c r="L48" i="1"/>
  <c r="L10" i="1"/>
  <c r="P26" i="55"/>
  <c r="P12" i="54"/>
  <c r="L32" i="59"/>
  <c r="N32" i="60" s="1"/>
  <c r="L38" i="59"/>
  <c r="N38" i="60" s="1"/>
  <c r="L35" i="59"/>
  <c r="N35" i="60" s="1"/>
  <c r="L23" i="59"/>
  <c r="N23" i="60" s="1"/>
  <c r="L29" i="59"/>
  <c r="N29" i="60" s="1"/>
  <c r="L47" i="61"/>
  <c r="N47" i="61" s="1"/>
  <c r="L21" i="59"/>
  <c r="N21" i="60" s="1"/>
  <c r="L44" i="59"/>
  <c r="N44" i="60" s="1"/>
  <c r="P20" i="55"/>
  <c r="L15" i="53"/>
  <c r="N15" i="54" s="1"/>
  <c r="L28" i="59"/>
  <c r="N28" i="60" s="1"/>
  <c r="L39" i="59"/>
  <c r="N39" i="60" s="1"/>
  <c r="L46" i="59"/>
  <c r="N46" i="60" s="1"/>
  <c r="L26" i="59"/>
  <c r="N26" i="60" s="1"/>
  <c r="L48" i="59"/>
  <c r="N48" i="60" s="1"/>
  <c r="L14" i="59"/>
  <c r="N14" i="60" s="1"/>
  <c r="L20" i="59"/>
  <c r="N20" i="60" s="1"/>
  <c r="L17" i="59"/>
  <c r="N17" i="60" s="1"/>
  <c r="G33" i="55"/>
  <c r="G16" i="60"/>
  <c r="C53" i="53"/>
  <c r="D53" i="53" s="1"/>
  <c r="E53" i="53" s="1"/>
  <c r="F53" i="53" s="1"/>
  <c r="G53" i="53" s="1"/>
  <c r="C54" i="53"/>
  <c r="D54" i="53" s="1"/>
  <c r="E54" i="53" s="1"/>
  <c r="F54" i="53" s="1"/>
  <c r="C46" i="53"/>
  <c r="D46" i="53" s="1"/>
  <c r="C48" i="53"/>
  <c r="D48" i="53" s="1"/>
  <c r="E48" i="53" s="1"/>
  <c r="F48" i="53" s="1"/>
  <c r="J48" i="53" s="1"/>
  <c r="C56" i="53"/>
  <c r="D56" i="53" s="1"/>
  <c r="E56" i="53" s="1"/>
  <c r="F56" i="53" s="1"/>
  <c r="C8" i="53"/>
  <c r="D8" i="53" s="1"/>
  <c r="C14" i="53"/>
  <c r="D14" i="53" s="1"/>
  <c r="C52" i="53"/>
  <c r="D52" i="53" s="1"/>
  <c r="E52" i="53" s="1"/>
  <c r="F52" i="53" s="1"/>
  <c r="C21" i="53"/>
  <c r="D21" i="53" s="1"/>
  <c r="C24" i="53"/>
  <c r="D24" i="53" s="1"/>
  <c r="C25" i="53"/>
  <c r="D25" i="53" s="1"/>
  <c r="E25" i="53" s="1"/>
  <c r="F25" i="53" s="1"/>
  <c r="C47" i="53"/>
  <c r="D47" i="53" s="1"/>
  <c r="C16" i="53"/>
  <c r="D16" i="53" s="1"/>
  <c r="E16" i="53" s="1"/>
  <c r="F16" i="53" s="1"/>
  <c r="C34" i="53"/>
  <c r="D34" i="53" s="1"/>
  <c r="E34" i="53" s="1"/>
  <c r="F34" i="53" s="1"/>
  <c r="C31" i="53"/>
  <c r="D31" i="53" s="1"/>
  <c r="C23" i="53"/>
  <c r="D23" i="53" s="1"/>
  <c r="C33" i="53"/>
  <c r="D33" i="53" s="1"/>
  <c r="E33" i="53" s="1"/>
  <c r="F33" i="53" s="1"/>
  <c r="C44" i="53"/>
  <c r="D44" i="53" s="1"/>
  <c r="E44" i="53" s="1"/>
  <c r="F44" i="53" s="1"/>
  <c r="C10" i="53"/>
  <c r="D10" i="53" s="1"/>
  <c r="C42" i="53"/>
  <c r="D42" i="53" s="1"/>
  <c r="C12" i="53"/>
  <c r="D12" i="53" s="1"/>
  <c r="E12" i="53" s="1"/>
  <c r="F12" i="53" s="1"/>
  <c r="C51" i="53"/>
  <c r="D51" i="53" s="1"/>
  <c r="E51" i="53" s="1"/>
  <c r="F51" i="53" s="1"/>
  <c r="C39" i="53"/>
  <c r="D39" i="53" s="1"/>
  <c r="E39" i="53" s="1"/>
  <c r="F39" i="53" s="1"/>
  <c r="G39" i="53" s="1"/>
  <c r="C27" i="53"/>
  <c r="D27" i="53" s="1"/>
  <c r="C55" i="53"/>
  <c r="D55" i="53" s="1"/>
  <c r="E55" i="53" s="1"/>
  <c r="F55" i="53" s="1"/>
  <c r="C38" i="53"/>
  <c r="D38" i="53" s="1"/>
  <c r="C18" i="53"/>
  <c r="D18" i="53" s="1"/>
  <c r="C13" i="53"/>
  <c r="D13" i="53" s="1"/>
  <c r="E13" i="53" s="1"/>
  <c r="F13" i="53" s="1"/>
  <c r="C26" i="53"/>
  <c r="D26" i="53" s="1"/>
  <c r="C49" i="53"/>
  <c r="D49" i="53" s="1"/>
  <c r="E49" i="53" s="1"/>
  <c r="F49" i="53" s="1"/>
  <c r="C9" i="53"/>
  <c r="D9" i="53" s="1"/>
  <c r="E9" i="53" s="1"/>
  <c r="F9" i="53" s="1"/>
  <c r="G9" i="53" s="1"/>
  <c r="C37" i="53"/>
  <c r="D37" i="53" s="1"/>
  <c r="E37" i="53" s="1"/>
  <c r="F37" i="53" s="1"/>
  <c r="C40" i="53"/>
  <c r="D40" i="53" s="1"/>
  <c r="C20" i="53"/>
  <c r="D20" i="53" s="1"/>
  <c r="C50" i="53"/>
  <c r="D50" i="53" s="1"/>
  <c r="C29" i="53"/>
  <c r="D29" i="53" s="1"/>
  <c r="E29" i="53" s="1"/>
  <c r="F29" i="53" s="1"/>
  <c r="C47" i="58"/>
  <c r="D47" i="58" s="1"/>
  <c r="E47" i="58" s="1"/>
  <c r="F47" i="58" s="1"/>
  <c r="G47" i="58" s="1"/>
  <c r="C23" i="58"/>
  <c r="D23" i="58" s="1"/>
  <c r="E23" i="58" s="1"/>
  <c r="F23" i="58" s="1"/>
  <c r="C21" i="58"/>
  <c r="D21" i="58" s="1"/>
  <c r="C51" i="58"/>
  <c r="D51" i="58" s="1"/>
  <c r="E51" i="58" s="1"/>
  <c r="F51" i="58" s="1"/>
  <c r="C27" i="58"/>
  <c r="D27" i="58" s="1"/>
  <c r="C15" i="58"/>
  <c r="D15" i="58" s="1"/>
  <c r="C35" i="58"/>
  <c r="D35" i="58" s="1"/>
  <c r="E35" i="58" s="1"/>
  <c r="F35" i="58" s="1"/>
  <c r="G35" i="58" s="1"/>
  <c r="C53" i="58"/>
  <c r="D53" i="58" s="1"/>
  <c r="E53" i="58" s="1"/>
  <c r="F53" i="58" s="1"/>
  <c r="C19" i="58"/>
  <c r="D19" i="58" s="1"/>
  <c r="C45" i="58"/>
  <c r="D45" i="58" s="1"/>
  <c r="E45" i="58" s="1"/>
  <c r="F45" i="58" s="1"/>
  <c r="J45" i="58" s="1"/>
  <c r="C55" i="58"/>
  <c r="D55" i="58" s="1"/>
  <c r="E55" i="58" s="1"/>
  <c r="F55" i="58" s="1"/>
  <c r="C32" i="58"/>
  <c r="D32" i="58" s="1"/>
  <c r="E32" i="58" s="1"/>
  <c r="F32" i="58" s="1"/>
  <c r="C24" i="58"/>
  <c r="D24" i="58" s="1"/>
  <c r="E24" i="58" s="1"/>
  <c r="F24" i="58" s="1"/>
  <c r="C29" i="58"/>
  <c r="D29" i="58" s="1"/>
  <c r="E29" i="58" s="1"/>
  <c r="F29" i="58" s="1"/>
  <c r="C56" i="58"/>
  <c r="D56" i="58" s="1"/>
  <c r="E56" i="58" s="1"/>
  <c r="F56" i="58" s="1"/>
  <c r="J56" i="58" s="1"/>
  <c r="C20" i="58"/>
  <c r="D20" i="58" s="1"/>
  <c r="E20" i="58" s="1"/>
  <c r="F20" i="58" s="1"/>
  <c r="C14" i="58"/>
  <c r="D14" i="58" s="1"/>
  <c r="C48" i="58"/>
  <c r="D48" i="58" s="1"/>
  <c r="C43" i="58"/>
  <c r="D43" i="58" s="1"/>
  <c r="E43" i="58" s="1"/>
  <c r="F43" i="58" s="1"/>
  <c r="C44" i="58"/>
  <c r="D44" i="58" s="1"/>
  <c r="E44" i="58" s="1"/>
  <c r="F44" i="58" s="1"/>
  <c r="J44" i="58" s="1"/>
  <c r="P44" i="58" s="1"/>
  <c r="C39" i="58"/>
  <c r="D39" i="58" s="1"/>
  <c r="C42" i="58"/>
  <c r="D42" i="58" s="1"/>
  <c r="C12" i="58"/>
  <c r="C25" i="58"/>
  <c r="D25" i="58" s="1"/>
  <c r="C17" i="58"/>
  <c r="D17" i="58" s="1"/>
  <c r="H46" i="59"/>
  <c r="H33" i="59"/>
  <c r="H30" i="59"/>
  <c r="H31" i="59"/>
  <c r="H25" i="59"/>
  <c r="H53" i="59"/>
  <c r="J53" i="59" s="1"/>
  <c r="H19" i="59"/>
  <c r="J19" i="59" s="1"/>
  <c r="H49" i="59"/>
  <c r="H22" i="59"/>
  <c r="H14" i="59"/>
  <c r="H16" i="59"/>
  <c r="H54" i="59"/>
  <c r="H28" i="59"/>
  <c r="H34" i="59"/>
  <c r="H37" i="59"/>
  <c r="H27" i="59"/>
  <c r="H48" i="59"/>
  <c r="H35" i="59"/>
  <c r="H40" i="59"/>
  <c r="H50" i="59"/>
  <c r="H21" i="59"/>
  <c r="J21" i="59" s="1"/>
  <c r="H52" i="59"/>
  <c r="H38" i="59"/>
  <c r="G49" i="54"/>
  <c r="I49" i="54" s="1"/>
  <c r="G50" i="55"/>
  <c r="G52" i="1"/>
  <c r="G21" i="55"/>
  <c r="E30" i="53"/>
  <c r="F30" i="53" s="1"/>
  <c r="G30" i="53" s="1"/>
  <c r="C15" i="53"/>
  <c r="D15" i="53" s="1"/>
  <c r="C32" i="53"/>
  <c r="D32" i="53" s="1"/>
  <c r="E32" i="53" s="1"/>
  <c r="F32" i="53" s="1"/>
  <c r="G32" i="53" s="1"/>
  <c r="G29" i="60"/>
  <c r="I29" i="60" s="1"/>
  <c r="E14" i="1"/>
  <c r="F14" i="1" s="1"/>
  <c r="G14" i="1" s="1"/>
  <c r="G14" i="55"/>
  <c r="G48" i="59"/>
  <c r="J48" i="59"/>
  <c r="H32" i="59"/>
  <c r="H39" i="59"/>
  <c r="G10" i="54"/>
  <c r="I10" i="54" s="1"/>
  <c r="G26" i="1"/>
  <c r="E17" i="1"/>
  <c r="F17" i="1" s="1"/>
  <c r="G17" i="1" s="1"/>
  <c r="C50" i="57"/>
  <c r="D50" i="57" s="1"/>
  <c r="C22" i="57"/>
  <c r="D22" i="57" s="1"/>
  <c r="C21" i="57"/>
  <c r="D21" i="57" s="1"/>
  <c r="C11" i="57"/>
  <c r="C26" i="57"/>
  <c r="D26" i="57" s="1"/>
  <c r="E26" i="57" s="1"/>
  <c r="F26" i="57" s="1"/>
  <c r="C31" i="57"/>
  <c r="D31" i="57" s="1"/>
  <c r="E31" i="57" s="1"/>
  <c r="F31" i="57" s="1"/>
  <c r="G31" i="57" s="1"/>
  <c r="C14" i="57"/>
  <c r="D14" i="57" s="1"/>
  <c r="C37" i="57"/>
  <c r="D37" i="57" s="1"/>
  <c r="C19" i="57"/>
  <c r="D19" i="57" s="1"/>
  <c r="E19" i="57" s="1"/>
  <c r="F19" i="57" s="1"/>
  <c r="G19" i="57" s="1"/>
  <c r="I19" i="57" s="1"/>
  <c r="C34" i="57"/>
  <c r="D34" i="57" s="1"/>
  <c r="C20" i="57"/>
  <c r="D20" i="57" s="1"/>
  <c r="C47" i="57"/>
  <c r="D47" i="57" s="1"/>
  <c r="C51" i="57"/>
  <c r="D51" i="57" s="1"/>
  <c r="C24" i="57"/>
  <c r="D24" i="57" s="1"/>
  <c r="E24" i="57" s="1"/>
  <c r="F24" i="57" s="1"/>
  <c r="C46" i="57"/>
  <c r="D46" i="57" s="1"/>
  <c r="C53" i="57"/>
  <c r="D53" i="57" s="1"/>
  <c r="C35" i="57"/>
  <c r="D35" i="57" s="1"/>
  <c r="C12" i="57"/>
  <c r="D12" i="57" s="1"/>
  <c r="C17" i="57"/>
  <c r="D17" i="57" s="1"/>
  <c r="E17" i="57" s="1"/>
  <c r="F17" i="57" s="1"/>
  <c r="G17" i="57" s="1"/>
  <c r="C44" i="57"/>
  <c r="D44" i="57" s="1"/>
  <c r="C55" i="57"/>
  <c r="D55" i="57" s="1"/>
  <c r="E55" i="57" s="1"/>
  <c r="F55" i="57" s="1"/>
  <c r="C54" i="57"/>
  <c r="D54" i="57" s="1"/>
  <c r="E54" i="57" s="1"/>
  <c r="F54" i="57" s="1"/>
  <c r="C30" i="57"/>
  <c r="D30" i="57" s="1"/>
  <c r="G47" i="60"/>
  <c r="I47" i="60" s="1"/>
  <c r="G15" i="1"/>
  <c r="I15" i="1" s="1"/>
  <c r="E12" i="55"/>
  <c r="F12" i="55" s="1"/>
  <c r="G12" i="55" s="1"/>
  <c r="I12" i="55" s="1"/>
  <c r="H47" i="59"/>
  <c r="I47" i="59" s="1"/>
  <c r="E24" i="60"/>
  <c r="F24" i="60" s="1"/>
  <c r="H44" i="59"/>
  <c r="G45" i="1"/>
  <c r="G32" i="54"/>
  <c r="J56" i="55"/>
  <c r="P56" i="55" s="1"/>
  <c r="J24" i="55"/>
  <c r="P24" i="55" s="1"/>
  <c r="L23" i="1"/>
  <c r="L9" i="1"/>
  <c r="L24" i="1"/>
  <c r="L38" i="1"/>
  <c r="L27" i="1"/>
  <c r="L35" i="1"/>
  <c r="L37" i="1"/>
  <c r="L26" i="1"/>
  <c r="L43" i="1"/>
  <c r="L50" i="1"/>
  <c r="L11" i="1"/>
  <c r="L25" i="1"/>
  <c r="L41" i="1"/>
  <c r="L13" i="1"/>
  <c r="L21" i="1"/>
  <c r="L34" i="1"/>
  <c r="L7" i="1"/>
  <c r="L53" i="1"/>
  <c r="L40" i="1"/>
  <c r="L6" i="1"/>
  <c r="L32" i="1"/>
  <c r="L20" i="1"/>
  <c r="L18" i="1"/>
  <c r="L16" i="1"/>
  <c r="L22" i="1"/>
  <c r="L29" i="1"/>
  <c r="L28" i="1"/>
  <c r="L12" i="1"/>
  <c r="L19" i="1"/>
  <c r="L46" i="1"/>
  <c r="L52" i="1"/>
  <c r="L49" i="1"/>
  <c r="L51" i="1"/>
  <c r="L9" i="52"/>
  <c r="N9" i="52" s="1"/>
  <c r="L28" i="52"/>
  <c r="N28" i="52" s="1"/>
  <c r="L43" i="52"/>
  <c r="L53" i="52"/>
  <c r="L27" i="53"/>
  <c r="L51" i="53"/>
  <c r="N51" i="54" s="1"/>
  <c r="L28" i="53"/>
  <c r="L14" i="53"/>
  <c r="N14" i="54" s="1"/>
  <c r="L56" i="53"/>
  <c r="L41" i="53"/>
  <c r="N41" i="54" s="1"/>
  <c r="L8" i="53"/>
  <c r="L46" i="53"/>
  <c r="L40" i="53"/>
  <c r="L45" i="53"/>
  <c r="N45" i="54" s="1"/>
  <c r="L34" i="53"/>
  <c r="N34" i="54" s="1"/>
  <c r="L17" i="53"/>
  <c r="N17" i="54" s="1"/>
  <c r="L7" i="53"/>
  <c r="L7" i="54" s="1"/>
  <c r="N7" i="54" s="1"/>
  <c r="L33" i="53"/>
  <c r="N33" i="54" s="1"/>
  <c r="L32" i="53"/>
  <c r="N32" i="54" s="1"/>
  <c r="L44" i="53"/>
  <c r="L12" i="53"/>
  <c r="N12" i="54" s="1"/>
  <c r="L31" i="53"/>
  <c r="L25" i="53"/>
  <c r="L49" i="53"/>
  <c r="N49" i="54" s="1"/>
  <c r="L55" i="53"/>
  <c r="N55" i="54" s="1"/>
  <c r="L11" i="53"/>
  <c r="N11" i="54" s="1"/>
  <c r="L47" i="53"/>
  <c r="L18" i="53"/>
  <c r="L9" i="53"/>
  <c r="L52" i="53"/>
  <c r="L22" i="53"/>
  <c r="N22" i="54" s="1"/>
  <c r="L48" i="53"/>
  <c r="L21" i="53"/>
  <c r="N21" i="54" s="1"/>
  <c r="L16" i="53"/>
  <c r="N16" i="54" s="1"/>
  <c r="L43" i="53"/>
  <c r="N43" i="53" s="1"/>
  <c r="L30" i="53"/>
  <c r="L50" i="53"/>
  <c r="N50" i="54" s="1"/>
  <c r="L36" i="53"/>
  <c r="L24" i="53"/>
  <c r="N24" i="54" s="1"/>
  <c r="L37" i="57"/>
  <c r="L39" i="57"/>
  <c r="L25" i="57"/>
  <c r="L55" i="57"/>
  <c r="L11" i="57"/>
  <c r="L11" i="58" s="1"/>
  <c r="N11" i="58" s="1"/>
  <c r="L16" i="57"/>
  <c r="L20" i="57"/>
  <c r="L56" i="57"/>
  <c r="L45" i="57"/>
  <c r="L46" i="57"/>
  <c r="L26" i="57"/>
  <c r="L49" i="57"/>
  <c r="L41" i="57"/>
  <c r="L29" i="57"/>
  <c r="L44" i="57"/>
  <c r="L34" i="57"/>
  <c r="L24" i="57"/>
  <c r="L33" i="57"/>
  <c r="L54" i="57"/>
  <c r="L23" i="57"/>
  <c r="L18" i="57"/>
  <c r="L38" i="57"/>
  <c r="L50" i="57"/>
  <c r="L22" i="57"/>
  <c r="L19" i="57"/>
  <c r="L47" i="57"/>
  <c r="L28" i="57"/>
  <c r="L32" i="57"/>
  <c r="L51" i="57"/>
  <c r="L17" i="57"/>
  <c r="L12" i="57"/>
  <c r="L14" i="57"/>
  <c r="L30" i="57"/>
  <c r="L47" i="58"/>
  <c r="L14" i="58"/>
  <c r="L37" i="58"/>
  <c r="L26" i="58"/>
  <c r="L48" i="58"/>
  <c r="L17" i="58"/>
  <c r="L27" i="58"/>
  <c r="L16" i="58"/>
  <c r="L24" i="58"/>
  <c r="L29" i="58"/>
  <c r="L52" i="58"/>
  <c r="L38" i="58"/>
  <c r="L25" i="58"/>
  <c r="L23" i="58"/>
  <c r="L21" i="58"/>
  <c r="L51" i="58"/>
  <c r="L55" i="58"/>
  <c r="L32" i="58"/>
  <c r="L44" i="58"/>
  <c r="L56" i="58"/>
  <c r="L46" i="58"/>
  <c r="L53" i="58"/>
  <c r="L28" i="58"/>
  <c r="L19" i="58"/>
  <c r="N19" i="58" s="1"/>
  <c r="L13" i="58"/>
  <c r="L22" i="58"/>
  <c r="L15" i="58"/>
  <c r="L39" i="58"/>
  <c r="L12" i="58"/>
  <c r="L49" i="61"/>
  <c r="L29" i="61"/>
  <c r="N29" i="61" s="1"/>
  <c r="L44" i="61"/>
  <c r="N44" i="61" s="1"/>
  <c r="L21" i="61"/>
  <c r="N21" i="61" s="1"/>
  <c r="L52" i="61"/>
  <c r="N52" i="61" s="1"/>
  <c r="L37" i="61"/>
  <c r="N37" i="61" s="1"/>
  <c r="L16" i="61"/>
  <c r="N16" i="61" s="1"/>
  <c r="L32" i="61"/>
  <c r="N32" i="61" s="1"/>
  <c r="L42" i="61"/>
  <c r="N42" i="61" s="1"/>
  <c r="L46" i="61"/>
  <c r="N46" i="61" s="1"/>
  <c r="L43" i="61"/>
  <c r="N43" i="61" s="1"/>
  <c r="L26" i="61"/>
  <c r="N26" i="61" s="1"/>
  <c r="L36" i="61"/>
  <c r="L22" i="61"/>
  <c r="N22" i="61" s="1"/>
  <c r="L45" i="61"/>
  <c r="N45" i="61" s="1"/>
  <c r="L48" i="61"/>
  <c r="N48" i="61" s="1"/>
  <c r="L27" i="61"/>
  <c r="N27" i="61" s="1"/>
  <c r="L33" i="61"/>
  <c r="N33" i="61" s="1"/>
  <c r="L31" i="61"/>
  <c r="N31" i="61" s="1"/>
  <c r="L34" i="61"/>
  <c r="N34" i="61" s="1"/>
  <c r="L17" i="61"/>
  <c r="N17" i="61" s="1"/>
  <c r="L24" i="61"/>
  <c r="N24" i="61" s="1"/>
  <c r="L38" i="61"/>
  <c r="N38" i="61" s="1"/>
  <c r="L28" i="61"/>
  <c r="N28" i="61" s="1"/>
  <c r="L23" i="61"/>
  <c r="N23" i="61" s="1"/>
  <c r="L40" i="61"/>
  <c r="N40" i="61" s="1"/>
  <c r="L56" i="61"/>
  <c r="L50" i="61"/>
  <c r="N50" i="61" s="1"/>
  <c r="L35" i="61"/>
  <c r="N35" i="61" s="1"/>
  <c r="L19" i="61"/>
  <c r="N19" i="61" s="1"/>
  <c r="L53" i="61"/>
  <c r="N53" i="61" s="1"/>
  <c r="L54" i="61"/>
  <c r="N54" i="61" s="1"/>
  <c r="L30" i="61"/>
  <c r="N30" i="61" s="1"/>
  <c r="L55" i="61"/>
  <c r="L25" i="61"/>
  <c r="N25" i="61" s="1"/>
  <c r="L15" i="61"/>
  <c r="N15" i="61" s="1"/>
  <c r="L43" i="58"/>
  <c r="N43" i="58" s="1"/>
  <c r="L45" i="58"/>
  <c r="L23" i="53"/>
  <c r="N23" i="54" s="1"/>
  <c r="L20" i="53"/>
  <c r="N20" i="54" s="1"/>
  <c r="L36" i="58"/>
  <c r="L35" i="57"/>
  <c r="L36" i="57"/>
  <c r="L50" i="58"/>
  <c r="L42" i="1"/>
  <c r="L56" i="1"/>
  <c r="L55" i="1"/>
  <c r="L42" i="58"/>
  <c r="L29" i="53"/>
  <c r="N29" i="54" s="1"/>
  <c r="L26" i="53"/>
  <c r="N26" i="54" s="1"/>
  <c r="L19" i="53"/>
  <c r="N19" i="54" s="1"/>
  <c r="L35" i="53"/>
  <c r="L41" i="61"/>
  <c r="N41" i="61" s="1"/>
  <c r="L15" i="57"/>
  <c r="L13" i="57"/>
  <c r="L40" i="57"/>
  <c r="L20" i="58"/>
  <c r="L35" i="58"/>
  <c r="L36" i="1"/>
  <c r="L14" i="1"/>
  <c r="L44" i="1"/>
  <c r="L47" i="1"/>
  <c r="L45" i="1"/>
  <c r="L17" i="1"/>
  <c r="N53" i="55"/>
  <c r="L18" i="61"/>
  <c r="N18" i="61" s="1"/>
  <c r="L13" i="53"/>
  <c r="L10" i="53"/>
  <c r="N10" i="54" s="1"/>
  <c r="L42" i="53"/>
  <c r="N42" i="54" s="1"/>
  <c r="L53" i="53"/>
  <c r="N53" i="53" s="1"/>
  <c r="L53" i="57"/>
  <c r="L31" i="57"/>
  <c r="L31" i="1"/>
  <c r="L6" i="52"/>
  <c r="L38" i="53"/>
  <c r="N38" i="54" s="1"/>
  <c r="N9" i="55"/>
  <c r="G53" i="59"/>
  <c r="E38" i="61"/>
  <c r="F38" i="61" s="1"/>
  <c r="J38" i="61" s="1"/>
  <c r="J23" i="60"/>
  <c r="P23" i="60" s="1"/>
  <c r="G23" i="60"/>
  <c r="I23" i="60" s="1"/>
  <c r="G9" i="55"/>
  <c r="G39" i="60"/>
  <c r="J48" i="60"/>
  <c r="P48" i="60" s="1"/>
  <c r="G34" i="59"/>
  <c r="G24" i="55"/>
  <c r="I24" i="55" s="1"/>
  <c r="G37" i="1"/>
  <c r="G42" i="55"/>
  <c r="G39" i="54"/>
  <c r="I39" i="54" s="1"/>
  <c r="G37" i="54"/>
  <c r="G34" i="1"/>
  <c r="G45" i="54"/>
  <c r="I45" i="54" s="1"/>
  <c r="G48" i="60"/>
  <c r="I48" i="60" s="1"/>
  <c r="J22" i="54"/>
  <c r="P22" i="54" s="1"/>
  <c r="S22" i="54" s="1"/>
  <c r="G22" i="54"/>
  <c r="I22" i="54" s="1"/>
  <c r="E50" i="60"/>
  <c r="F50" i="60" s="1"/>
  <c r="J27" i="60"/>
  <c r="P27" i="60" s="1"/>
  <c r="G27" i="60"/>
  <c r="G25" i="60"/>
  <c r="G26" i="60"/>
  <c r="J52" i="55"/>
  <c r="P52" i="55" s="1"/>
  <c r="G52" i="55"/>
  <c r="G28" i="54"/>
  <c r="I28" i="54" s="1"/>
  <c r="G29" i="58"/>
  <c r="E20" i="1"/>
  <c r="F20" i="1" s="1"/>
  <c r="H19" i="53"/>
  <c r="H27" i="53"/>
  <c r="H12" i="53"/>
  <c r="H22" i="53"/>
  <c r="H21" i="53"/>
  <c r="H42" i="53"/>
  <c r="H33" i="53"/>
  <c r="H18" i="53"/>
  <c r="H7" i="53"/>
  <c r="H7" i="54" s="1"/>
  <c r="H44" i="53"/>
  <c r="H26" i="53"/>
  <c r="H35" i="53"/>
  <c r="H28" i="53"/>
  <c r="H43" i="53"/>
  <c r="H9" i="53"/>
  <c r="H32" i="53"/>
  <c r="J32" i="53" s="1"/>
  <c r="P32" i="53" s="1"/>
  <c r="H34" i="53"/>
  <c r="J34" i="53" s="1"/>
  <c r="P34" i="53" s="1"/>
  <c r="H17" i="53"/>
  <c r="H39" i="53"/>
  <c r="H20" i="53"/>
  <c r="H25" i="53"/>
  <c r="H23" i="53"/>
  <c r="H10" i="53"/>
  <c r="H49" i="53"/>
  <c r="H30" i="53"/>
  <c r="J30" i="53" s="1"/>
  <c r="H48" i="53"/>
  <c r="H51" i="53"/>
  <c r="H45" i="53"/>
  <c r="H29" i="53"/>
  <c r="H47" i="53"/>
  <c r="H46" i="53"/>
  <c r="H36" i="53"/>
  <c r="H50" i="53"/>
  <c r="H40" i="53"/>
  <c r="H52" i="53"/>
  <c r="H37" i="53"/>
  <c r="H56" i="53"/>
  <c r="H11" i="53"/>
  <c r="H54" i="53"/>
  <c r="H31" i="53"/>
  <c r="H8" i="53"/>
  <c r="H14" i="53"/>
  <c r="H53" i="53"/>
  <c r="H13" i="53"/>
  <c r="H55" i="53"/>
  <c r="H16" i="53"/>
  <c r="H37" i="57"/>
  <c r="H15" i="57"/>
  <c r="H32" i="57"/>
  <c r="H51" i="57"/>
  <c r="H45" i="57"/>
  <c r="H24" i="57"/>
  <c r="J24" i="57" s="1"/>
  <c r="P24" i="57" s="1"/>
  <c r="H31" i="57"/>
  <c r="H41" i="57"/>
  <c r="H22" i="57"/>
  <c r="H53" i="57"/>
  <c r="H50" i="57"/>
  <c r="H36" i="57"/>
  <c r="H21" i="57"/>
  <c r="H44" i="57"/>
  <c r="H54" i="57"/>
  <c r="H38" i="57"/>
  <c r="H33" i="57"/>
  <c r="H23" i="57"/>
  <c r="H14" i="57"/>
  <c r="H12" i="57"/>
  <c r="H40" i="57"/>
  <c r="H13" i="57"/>
  <c r="H47" i="57"/>
  <c r="H26" i="57"/>
  <c r="H29" i="57"/>
  <c r="H55" i="57"/>
  <c r="H25" i="57"/>
  <c r="H46" i="57"/>
  <c r="H17" i="57"/>
  <c r="H56" i="57"/>
  <c r="H39" i="57"/>
  <c r="H49" i="57"/>
  <c r="H34" i="57"/>
  <c r="H16" i="57"/>
  <c r="H43" i="57"/>
  <c r="H35" i="57"/>
  <c r="H28" i="57"/>
  <c r="H30" i="57"/>
  <c r="H11" i="57"/>
  <c r="H11" i="58" s="1"/>
  <c r="H53" i="58"/>
  <c r="H14" i="58"/>
  <c r="H38" i="58"/>
  <c r="H48" i="58"/>
  <c r="H23" i="58"/>
  <c r="H35" i="58"/>
  <c r="H50" i="58"/>
  <c r="H20" i="58"/>
  <c r="H28" i="58"/>
  <c r="H19" i="58"/>
  <c r="H25" i="58"/>
  <c r="H13" i="58"/>
  <c r="H47" i="58"/>
  <c r="H41" i="58"/>
  <c r="H26" i="58"/>
  <c r="H36" i="58"/>
  <c r="H17" i="58"/>
  <c r="H29" i="58"/>
  <c r="H42" i="58"/>
  <c r="H15" i="58"/>
  <c r="H44" i="58"/>
  <c r="H24" i="58"/>
  <c r="H39" i="58"/>
  <c r="H46" i="58"/>
  <c r="H21" i="58"/>
  <c r="H52" i="58"/>
  <c r="H32" i="58"/>
  <c r="H37" i="58"/>
  <c r="H22" i="58"/>
  <c r="H43" i="58"/>
  <c r="H55" i="58"/>
  <c r="H12" i="58"/>
  <c r="H12" i="59" s="1"/>
  <c r="C51" i="61"/>
  <c r="D51" i="61" s="1"/>
  <c r="C48" i="61"/>
  <c r="D48" i="61" s="1"/>
  <c r="C34" i="61"/>
  <c r="D34" i="61" s="1"/>
  <c r="C29" i="61"/>
  <c r="D29" i="61" s="1"/>
  <c r="C15" i="61"/>
  <c r="D15" i="61" s="1"/>
  <c r="C44" i="61"/>
  <c r="D44" i="61" s="1"/>
  <c r="C21" i="61"/>
  <c r="D21" i="61" s="1"/>
  <c r="C52" i="61"/>
  <c r="D52" i="61" s="1"/>
  <c r="C33" i="61"/>
  <c r="D33" i="61" s="1"/>
  <c r="C16" i="61"/>
  <c r="D16" i="61" s="1"/>
  <c r="C24" i="61"/>
  <c r="D24" i="61" s="1"/>
  <c r="C19" i="61"/>
  <c r="D19" i="61" s="1"/>
  <c r="C35" i="61"/>
  <c r="D35" i="61" s="1"/>
  <c r="C28" i="61"/>
  <c r="D28" i="61" s="1"/>
  <c r="C25" i="61"/>
  <c r="D25" i="61" s="1"/>
  <c r="C22" i="61"/>
  <c r="D22" i="61" s="1"/>
  <c r="C45" i="61"/>
  <c r="D45" i="61" s="1"/>
  <c r="C50" i="61"/>
  <c r="D50" i="61" s="1"/>
  <c r="C20" i="61"/>
  <c r="D20" i="61" s="1"/>
  <c r="E20" i="61" s="1"/>
  <c r="F20" i="61" s="1"/>
  <c r="C41" i="61"/>
  <c r="D41" i="61" s="1"/>
  <c r="C42" i="61"/>
  <c r="D42" i="61" s="1"/>
  <c r="E42" i="61" s="1"/>
  <c r="F42" i="61" s="1"/>
  <c r="J42" i="61" s="1"/>
  <c r="C47" i="61"/>
  <c r="D47" i="61" s="1"/>
  <c r="C49" i="61"/>
  <c r="D49" i="61" s="1"/>
  <c r="C56" i="61"/>
  <c r="D56" i="61" s="1"/>
  <c r="C27" i="61"/>
  <c r="D27" i="61" s="1"/>
  <c r="C37" i="61"/>
  <c r="D37" i="61" s="1"/>
  <c r="E37" i="61" s="1"/>
  <c r="F37" i="61" s="1"/>
  <c r="J37" i="61" s="1"/>
  <c r="P37" i="61" s="1"/>
  <c r="S37" i="61" s="1"/>
  <c r="C39" i="61"/>
  <c r="D39" i="61" s="1"/>
  <c r="C53" i="61"/>
  <c r="D53" i="61" s="1"/>
  <c r="E53" i="61" s="1"/>
  <c r="F53" i="61" s="1"/>
  <c r="J53" i="61" s="1"/>
  <c r="C26" i="61"/>
  <c r="D26" i="61" s="1"/>
  <c r="C30" i="61"/>
  <c r="D30" i="61" s="1"/>
  <c r="C36" i="61"/>
  <c r="D36" i="61" s="1"/>
  <c r="C40" i="61"/>
  <c r="D40" i="61" s="1"/>
  <c r="C17" i="61"/>
  <c r="D17" i="61" s="1"/>
  <c r="C46" i="61"/>
  <c r="D46" i="61" s="1"/>
  <c r="C43" i="61"/>
  <c r="D43" i="61" s="1"/>
  <c r="C54" i="61"/>
  <c r="D54" i="61" s="1"/>
  <c r="C23" i="61"/>
  <c r="D23" i="61" s="1"/>
  <c r="C55" i="61"/>
  <c r="D55" i="61" s="1"/>
  <c r="C31" i="61"/>
  <c r="D31" i="61" s="1"/>
  <c r="G20" i="54"/>
  <c r="I20" i="54" s="1"/>
  <c r="G18" i="55"/>
  <c r="G54" i="54"/>
  <c r="G38" i="60"/>
  <c r="I38" i="60" s="1"/>
  <c r="G39" i="1"/>
  <c r="G21" i="60"/>
  <c r="I21" i="60" s="1"/>
  <c r="G38" i="54"/>
  <c r="I38" i="54" s="1"/>
  <c r="G18" i="60"/>
  <c r="I18" i="60" s="1"/>
  <c r="J35" i="60"/>
  <c r="P35" i="60" s="1"/>
  <c r="G35" i="60"/>
  <c r="I35" i="60" s="1"/>
  <c r="J19" i="1"/>
  <c r="G19" i="1"/>
  <c r="I19" i="1" s="1"/>
  <c r="E45" i="55"/>
  <c r="F45" i="55" s="1"/>
  <c r="H27" i="58"/>
  <c r="H51" i="58"/>
  <c r="H20" i="57"/>
  <c r="H18" i="57"/>
  <c r="G33" i="54"/>
  <c r="J21" i="54"/>
  <c r="P21" i="54" s="1"/>
  <c r="G21" i="54"/>
  <c r="I21" i="54" s="1"/>
  <c r="I55" i="1"/>
  <c r="C22" i="53"/>
  <c r="D22" i="53" s="1"/>
  <c r="C43" i="53"/>
  <c r="D43" i="53" s="1"/>
  <c r="C11" i="53"/>
  <c r="D11" i="53" s="1"/>
  <c r="E11" i="53" s="1"/>
  <c r="F11" i="53" s="1"/>
  <c r="C35" i="53"/>
  <c r="D35" i="53" s="1"/>
  <c r="C7" i="53"/>
  <c r="C19" i="53"/>
  <c r="D19" i="53" s="1"/>
  <c r="C28" i="53"/>
  <c r="D28" i="53" s="1"/>
  <c r="C45" i="53"/>
  <c r="D45" i="53" s="1"/>
  <c r="C36" i="53"/>
  <c r="D36" i="53" s="1"/>
  <c r="C17" i="53"/>
  <c r="D17" i="53" s="1"/>
  <c r="C41" i="53"/>
  <c r="D41" i="53" s="1"/>
  <c r="C16" i="57"/>
  <c r="D16" i="57" s="1"/>
  <c r="E16" i="57" s="1"/>
  <c r="F16" i="57" s="1"/>
  <c r="C15" i="57"/>
  <c r="D15" i="57" s="1"/>
  <c r="C29" i="57"/>
  <c r="D29" i="57" s="1"/>
  <c r="C28" i="57"/>
  <c r="D28" i="57" s="1"/>
  <c r="C38" i="57"/>
  <c r="D38" i="57" s="1"/>
  <c r="C32" i="57"/>
  <c r="D32" i="57" s="1"/>
  <c r="C56" i="57"/>
  <c r="D56" i="57" s="1"/>
  <c r="C43" i="57"/>
  <c r="D43" i="57" s="1"/>
  <c r="C49" i="57"/>
  <c r="D49" i="57" s="1"/>
  <c r="C39" i="57"/>
  <c r="D39" i="57" s="1"/>
  <c r="C40" i="57"/>
  <c r="D40" i="57" s="1"/>
  <c r="E40" i="57" s="1"/>
  <c r="F40" i="57" s="1"/>
  <c r="C25" i="57"/>
  <c r="D25" i="57" s="1"/>
  <c r="C41" i="57"/>
  <c r="D41" i="57" s="1"/>
  <c r="C13" i="57"/>
  <c r="D13" i="57" s="1"/>
  <c r="E13" i="57" s="1"/>
  <c r="F13" i="57" s="1"/>
  <c r="C45" i="57"/>
  <c r="D45" i="57" s="1"/>
  <c r="C18" i="57"/>
  <c r="D18" i="57" s="1"/>
  <c r="C23" i="57"/>
  <c r="D23" i="57" s="1"/>
  <c r="C36" i="57"/>
  <c r="D36" i="57" s="1"/>
  <c r="C33" i="57"/>
  <c r="D33" i="57" s="1"/>
  <c r="C52" i="58"/>
  <c r="D52" i="58" s="1"/>
  <c r="C50" i="58"/>
  <c r="D50" i="58" s="1"/>
  <c r="C41" i="58"/>
  <c r="D41" i="58" s="1"/>
  <c r="C28" i="58"/>
  <c r="D28" i="58" s="1"/>
  <c r="E28" i="58" s="1"/>
  <c r="F28" i="58" s="1"/>
  <c r="C37" i="58"/>
  <c r="D37" i="58" s="1"/>
  <c r="C13" i="58"/>
  <c r="D13" i="58" s="1"/>
  <c r="C22" i="58"/>
  <c r="D22" i="58" s="1"/>
  <c r="C36" i="58"/>
  <c r="D36" i="58" s="1"/>
  <c r="E36" i="58" s="1"/>
  <c r="F36" i="58" s="1"/>
  <c r="C38" i="58"/>
  <c r="D38" i="58" s="1"/>
  <c r="C26" i="58"/>
  <c r="D26" i="58" s="1"/>
  <c r="H17" i="59"/>
  <c r="J17" i="59" s="1"/>
  <c r="P17" i="59" s="1"/>
  <c r="H43" i="59"/>
  <c r="H26" i="59"/>
  <c r="H42" i="59"/>
  <c r="H20" i="59"/>
  <c r="H55" i="59"/>
  <c r="H51" i="59"/>
  <c r="H45" i="59"/>
  <c r="H36" i="59"/>
  <c r="H29" i="59"/>
  <c r="H23" i="59"/>
  <c r="H18" i="59"/>
  <c r="H56" i="59"/>
  <c r="H41" i="59"/>
  <c r="J41" i="59" s="1"/>
  <c r="H24" i="59"/>
  <c r="H13" i="59"/>
  <c r="H13" i="60" s="1"/>
  <c r="H15" i="59"/>
  <c r="J15" i="59" s="1"/>
  <c r="G9" i="56"/>
  <c r="J51" i="59"/>
  <c r="P51" i="59" s="1"/>
  <c r="G51" i="59"/>
  <c r="G42" i="60"/>
  <c r="J42" i="60"/>
  <c r="P42" i="60" s="1"/>
  <c r="J36" i="60"/>
  <c r="G36" i="60"/>
  <c r="G49" i="60"/>
  <c r="G44" i="58"/>
  <c r="I44" i="58" s="1"/>
  <c r="J32" i="60"/>
  <c r="P32" i="60" s="1"/>
  <c r="G32" i="60"/>
  <c r="I32" i="60" s="1"/>
  <c r="G48" i="53"/>
  <c r="I48" i="53" s="1"/>
  <c r="J27" i="55"/>
  <c r="P27" i="55" s="1"/>
  <c r="G27" i="55"/>
  <c r="G38" i="55"/>
  <c r="G37" i="60"/>
  <c r="I37" i="60" s="1"/>
  <c r="J37" i="60"/>
  <c r="P37" i="60" s="1"/>
  <c r="J53" i="55"/>
  <c r="P53" i="55" s="1"/>
  <c r="G53" i="55"/>
  <c r="I53" i="55" s="1"/>
  <c r="G46" i="55"/>
  <c r="G46" i="58"/>
  <c r="G40" i="60"/>
  <c r="G21" i="59"/>
  <c r="G43" i="60"/>
  <c r="G15" i="54"/>
  <c r="G48" i="55"/>
  <c r="J53" i="54"/>
  <c r="P53" i="54" s="1"/>
  <c r="J55" i="1"/>
  <c r="G10" i="1"/>
  <c r="N55" i="61"/>
  <c r="B40" i="56"/>
  <c r="B45" i="56"/>
  <c r="L45" i="56" s="1"/>
  <c r="B54" i="56"/>
  <c r="L54" i="56" s="1"/>
  <c r="B46" i="56"/>
  <c r="L46" i="56" s="1"/>
  <c r="B53" i="56"/>
  <c r="B50" i="56"/>
  <c r="L50" i="56" s="1"/>
  <c r="B30" i="56"/>
  <c r="L30" i="56" s="1"/>
  <c r="B11" i="56"/>
  <c r="B38" i="56"/>
  <c r="B27" i="56"/>
  <c r="B35" i="56"/>
  <c r="L35" i="56" s="1"/>
  <c r="B39" i="56"/>
  <c r="L39" i="56" s="1"/>
  <c r="B48" i="56"/>
  <c r="B23" i="56"/>
  <c r="L23" i="56" s="1"/>
  <c r="B17" i="56"/>
  <c r="B33" i="56"/>
  <c r="B36" i="56"/>
  <c r="B13" i="56"/>
  <c r="L13" i="56" s="1"/>
  <c r="B15" i="56"/>
  <c r="L15" i="56" s="1"/>
  <c r="B21" i="56"/>
  <c r="B25" i="56"/>
  <c r="B22" i="56"/>
  <c r="L22" i="56" s="1"/>
  <c r="B49" i="56"/>
  <c r="B44" i="56"/>
  <c r="B20" i="56"/>
  <c r="B10" i="56"/>
  <c r="L10" i="56" s="1"/>
  <c r="B51" i="56"/>
  <c r="L51" i="56" s="1"/>
  <c r="B29" i="56"/>
  <c r="L29" i="56" s="1"/>
  <c r="B32" i="56"/>
  <c r="B16" i="56"/>
  <c r="L16" i="56" s="1"/>
  <c r="B18" i="56"/>
  <c r="L18" i="56" s="1"/>
  <c r="B41" i="56"/>
  <c r="L41" i="56" s="1"/>
  <c r="B26" i="56"/>
  <c r="B56" i="56"/>
  <c r="L56" i="56" s="1"/>
  <c r="B31" i="56"/>
  <c r="B28" i="56"/>
  <c r="B43" i="56"/>
  <c r="L43" i="56" s="1"/>
  <c r="B47" i="56"/>
  <c r="B52" i="56"/>
  <c r="L52" i="56" s="1"/>
  <c r="B34" i="56"/>
  <c r="B37" i="56"/>
  <c r="L37" i="56" s="1"/>
  <c r="B24" i="56"/>
  <c r="B19" i="56"/>
  <c r="L19" i="56" s="1"/>
  <c r="B14" i="56"/>
  <c r="B12" i="56"/>
  <c r="L12" i="56" s="1"/>
  <c r="B42" i="56"/>
  <c r="B55" i="56"/>
  <c r="L24" i="56"/>
  <c r="L28" i="56"/>
  <c r="L11" i="56"/>
  <c r="L55" i="56"/>
  <c r="L25" i="56"/>
  <c r="L21" i="56"/>
  <c r="L44" i="56"/>
  <c r="L38" i="56"/>
  <c r="L27" i="56"/>
  <c r="L26" i="56"/>
  <c r="L40" i="56"/>
  <c r="L14" i="56"/>
  <c r="L53" i="56"/>
  <c r="L42" i="56"/>
  <c r="L48" i="56"/>
  <c r="L34" i="56"/>
  <c r="L36" i="56"/>
  <c r="L33" i="56"/>
  <c r="L31" i="56"/>
  <c r="L20" i="56"/>
  <c r="M22" i="56"/>
  <c r="O22" i="57" s="1"/>
  <c r="M21" i="56"/>
  <c r="O21" i="57" s="1"/>
  <c r="M24" i="56"/>
  <c r="M56" i="56"/>
  <c r="M11" i="56"/>
  <c r="O11" i="57" s="1"/>
  <c r="M9" i="56"/>
  <c r="M13" i="56"/>
  <c r="O13" i="57" s="1"/>
  <c r="M16" i="56"/>
  <c r="M69" i="56"/>
  <c r="O69" i="57" s="1"/>
  <c r="S69" i="57" s="1"/>
  <c r="M35" i="56"/>
  <c r="O35" i="57" s="1"/>
  <c r="M63" i="56"/>
  <c r="M20" i="56"/>
  <c r="M52" i="56"/>
  <c r="O52" i="57" s="1"/>
  <c r="M39" i="56"/>
  <c r="M26" i="56"/>
  <c r="M57" i="56"/>
  <c r="M61" i="56"/>
  <c r="O61" i="57" s="1"/>
  <c r="S61" i="57" s="1"/>
  <c r="M64" i="56"/>
  <c r="O64" i="56" s="1"/>
  <c r="S64" i="56" s="1"/>
  <c r="M47" i="56"/>
  <c r="O47" i="57" s="1"/>
  <c r="M27" i="56"/>
  <c r="O27" i="57" s="1"/>
  <c r="M18" i="56"/>
  <c r="O18" i="57" s="1"/>
  <c r="M44" i="56"/>
  <c r="M38" i="56"/>
  <c r="O38" i="57" s="1"/>
  <c r="M25" i="56"/>
  <c r="M65" i="56"/>
  <c r="M40" i="56"/>
  <c r="M23" i="56"/>
  <c r="O23" i="57" s="1"/>
  <c r="M42" i="56"/>
  <c r="O42" i="57" s="1"/>
  <c r="M60" i="56"/>
  <c r="O60" i="57" s="1"/>
  <c r="S60" i="57" s="1"/>
  <c r="M53" i="56"/>
  <c r="M51" i="56"/>
  <c r="O51" i="57" s="1"/>
  <c r="M55" i="56"/>
  <c r="O55" i="57" s="1"/>
  <c r="M32" i="56"/>
  <c r="M29" i="56"/>
  <c r="O29" i="57" s="1"/>
  <c r="M54" i="56"/>
  <c r="O54" i="57" s="1"/>
  <c r="M28" i="56"/>
  <c r="M67" i="56"/>
  <c r="M19" i="56"/>
  <c r="O19" i="57" s="1"/>
  <c r="M41" i="56"/>
  <c r="O41" i="57" s="1"/>
  <c r="M10" i="56"/>
  <c r="M58" i="56"/>
  <c r="O58" i="57" s="1"/>
  <c r="S58" i="57" s="1"/>
  <c r="M37" i="56"/>
  <c r="O37" i="56" s="1"/>
  <c r="M45" i="56"/>
  <c r="O45" i="57" s="1"/>
  <c r="M46" i="56"/>
  <c r="O46" i="57" s="1"/>
  <c r="M34" i="56"/>
  <c r="O34" i="57" s="1"/>
  <c r="M33" i="56"/>
  <c r="O33" i="57" s="1"/>
  <c r="M49" i="56"/>
  <c r="O49" i="57" s="1"/>
  <c r="M30" i="56"/>
  <c r="M68" i="56"/>
  <c r="O68" i="57" s="1"/>
  <c r="S68" i="57" s="1"/>
  <c r="M12" i="56"/>
  <c r="O12" i="57" s="1"/>
  <c r="M36" i="56"/>
  <c r="M66" i="56"/>
  <c r="O66" i="57" s="1"/>
  <c r="S66" i="57" s="1"/>
  <c r="M50" i="56"/>
  <c r="M17" i="56"/>
  <c r="M43" i="56"/>
  <c r="O43" i="57" s="1"/>
  <c r="M31" i="56"/>
  <c r="O31" i="57" s="1"/>
  <c r="M15" i="56"/>
  <c r="O15" i="57" s="1"/>
  <c r="M59" i="56"/>
  <c r="M48" i="56"/>
  <c r="M14" i="56"/>
  <c r="M62" i="56"/>
  <c r="O62" i="57" s="1"/>
  <c r="S62" i="57" s="1"/>
  <c r="G37" i="61"/>
  <c r="I37" i="61" s="1"/>
  <c r="L32" i="56"/>
  <c r="L36" i="60"/>
  <c r="L49" i="60"/>
  <c r="H49" i="60"/>
  <c r="J49" i="60" s="1"/>
  <c r="L8" i="52"/>
  <c r="H7" i="52"/>
  <c r="C7" i="52"/>
  <c r="D7" i="52" s="1"/>
  <c r="H28" i="52"/>
  <c r="C28" i="52"/>
  <c r="D28" i="52" s="1"/>
  <c r="C29" i="52"/>
  <c r="D29" i="52" s="1"/>
  <c r="H6" i="52"/>
  <c r="H6" i="53" s="1"/>
  <c r="L34" i="52"/>
  <c r="H56" i="52"/>
  <c r="L18" i="52"/>
  <c r="C34" i="52"/>
  <c r="D34" i="52" s="1"/>
  <c r="C43" i="52"/>
  <c r="D43" i="52" s="1"/>
  <c r="C18" i="52"/>
  <c r="D18" i="52" s="1"/>
  <c r="L44" i="52"/>
  <c r="L7" i="52"/>
  <c r="H31" i="52"/>
  <c r="H29" i="52"/>
  <c r="C56" i="52"/>
  <c r="D56" i="52" s="1"/>
  <c r="C6" i="52"/>
  <c r="C9" i="52"/>
  <c r="D9" i="52" s="1"/>
  <c r="H44" i="52"/>
  <c r="J44" i="52" s="1"/>
  <c r="L56" i="52"/>
  <c r="O23" i="60"/>
  <c r="O61" i="53"/>
  <c r="S61" i="53" s="1"/>
  <c r="O61" i="54"/>
  <c r="S61" i="54" s="1"/>
  <c r="C24" i="1"/>
  <c r="D24" i="1" s="1"/>
  <c r="O24" i="56"/>
  <c r="O43" i="56"/>
  <c r="L31" i="52"/>
  <c r="H9" i="52"/>
  <c r="L29" i="52"/>
  <c r="H43" i="52"/>
  <c r="C31" i="52"/>
  <c r="D31" i="52" s="1"/>
  <c r="C21" i="1"/>
  <c r="D21" i="1" s="1"/>
  <c r="H43" i="1"/>
  <c r="H17" i="1"/>
  <c r="C47" i="1"/>
  <c r="D47" i="1" s="1"/>
  <c r="C22" i="1"/>
  <c r="D22" i="1" s="1"/>
  <c r="L54" i="1"/>
  <c r="L5" i="1"/>
  <c r="L5" i="52" s="1"/>
  <c r="N5" i="52" s="1"/>
  <c r="L33" i="1"/>
  <c r="C54" i="1"/>
  <c r="D54" i="1" s="1"/>
  <c r="L15" i="1"/>
  <c r="C44" i="1"/>
  <c r="D44" i="1" s="1"/>
  <c r="L8" i="1"/>
  <c r="H30" i="1"/>
  <c r="H22" i="1"/>
  <c r="O25" i="53"/>
  <c r="O13" i="58"/>
  <c r="O24" i="55"/>
  <c r="O36" i="57"/>
  <c r="O30" i="54"/>
  <c r="O17" i="58"/>
  <c r="O23" i="61"/>
  <c r="O15" i="61"/>
  <c r="O48" i="52"/>
  <c r="O69" i="52"/>
  <c r="S69" i="52" s="1"/>
  <c r="O32" i="55"/>
  <c r="O21" i="55"/>
  <c r="O63" i="54"/>
  <c r="S63" i="54" s="1"/>
  <c r="O15" i="55"/>
  <c r="B42" i="57"/>
  <c r="B48" i="57"/>
  <c r="B27" i="57"/>
  <c r="B52" i="57"/>
  <c r="B18" i="58"/>
  <c r="B33" i="58"/>
  <c r="B34" i="58"/>
  <c r="B54" i="58"/>
  <c r="B40" i="58"/>
  <c r="B49" i="58"/>
  <c r="B30" i="58"/>
  <c r="B31" i="58"/>
  <c r="M32" i="58"/>
  <c r="M15" i="58"/>
  <c r="O15" i="58" s="1"/>
  <c r="M67" i="58"/>
  <c r="O67" i="59" s="1"/>
  <c r="S67" i="59" s="1"/>
  <c r="M30" i="58"/>
  <c r="O30" i="59" s="1"/>
  <c r="M21" i="58"/>
  <c r="M46" i="58"/>
  <c r="O46" i="59" s="1"/>
  <c r="M14" i="58"/>
  <c r="O14" i="59" s="1"/>
  <c r="M13" i="58"/>
  <c r="M26" i="58"/>
  <c r="O26" i="58" s="1"/>
  <c r="M22" i="58"/>
  <c r="O22" i="59" s="1"/>
  <c r="M65" i="58"/>
  <c r="O65" i="58" s="1"/>
  <c r="S65" i="58" s="1"/>
  <c r="M25" i="58"/>
  <c r="O25" i="59" s="1"/>
  <c r="M47" i="58"/>
  <c r="M66" i="58"/>
  <c r="O66" i="59" s="1"/>
  <c r="S66" i="59" s="1"/>
  <c r="M52" i="58"/>
  <c r="M43" i="58"/>
  <c r="O43" i="58" s="1"/>
  <c r="M53" i="58"/>
  <c r="M51" i="58"/>
  <c r="O51" i="58" s="1"/>
  <c r="M34" i="58"/>
  <c r="O34" i="58" s="1"/>
  <c r="M41" i="58"/>
  <c r="O41" i="58" s="1"/>
  <c r="M69" i="58"/>
  <c r="M16" i="58"/>
  <c r="O16" i="59" s="1"/>
  <c r="M57" i="58"/>
  <c r="O57" i="59" s="1"/>
  <c r="S57" i="59" s="1"/>
  <c r="M24" i="58"/>
  <c r="O24" i="59" s="1"/>
  <c r="M50" i="58"/>
  <c r="M48" i="58"/>
  <c r="O48" i="59" s="1"/>
  <c r="M49" i="58"/>
  <c r="M40" i="58"/>
  <c r="O40" i="59" s="1"/>
  <c r="M11" i="58"/>
  <c r="M33" i="58"/>
  <c r="O33" i="59" s="1"/>
  <c r="M35" i="58"/>
  <c r="M12" i="58"/>
  <c r="M23" i="58"/>
  <c r="O23" i="59" s="1"/>
  <c r="M19" i="58"/>
  <c r="O19" i="59" s="1"/>
  <c r="M64" i="58"/>
  <c r="O64" i="59" s="1"/>
  <c r="S64" i="59" s="1"/>
  <c r="M55" i="58"/>
  <c r="O55" i="59" s="1"/>
  <c r="M39" i="58"/>
  <c r="O39" i="59" s="1"/>
  <c r="O42" i="52"/>
  <c r="O59" i="55"/>
  <c r="S59" i="55" s="1"/>
  <c r="O63" i="57"/>
  <c r="S63" i="57" s="1"/>
  <c r="O39" i="58"/>
  <c r="O19" i="58"/>
  <c r="O55" i="58"/>
  <c r="O61" i="59"/>
  <c r="S61" i="59" s="1"/>
  <c r="B41" i="52"/>
  <c r="B54" i="52"/>
  <c r="B50" i="52"/>
  <c r="B52" i="52"/>
  <c r="B14" i="52"/>
  <c r="B24" i="52"/>
  <c r="B11" i="52"/>
  <c r="B16" i="52"/>
  <c r="B26" i="52"/>
  <c r="B15" i="52"/>
  <c r="B55" i="52"/>
  <c r="B32" i="52"/>
  <c r="B37" i="52"/>
  <c r="B21" i="52"/>
  <c r="B12" i="52"/>
  <c r="B30" i="52"/>
  <c r="B17" i="52"/>
  <c r="B46" i="52"/>
  <c r="B36" i="52"/>
  <c r="B45" i="52"/>
  <c r="B25" i="52"/>
  <c r="B38" i="52"/>
  <c r="B23" i="52"/>
  <c r="B47" i="52"/>
  <c r="B40" i="52"/>
  <c r="B27" i="52"/>
  <c r="B33" i="52"/>
  <c r="B19" i="52"/>
  <c r="B49" i="52"/>
  <c r="B13" i="52"/>
  <c r="B22" i="52"/>
  <c r="B10" i="52"/>
  <c r="B39" i="52"/>
  <c r="B35" i="52"/>
  <c r="B48" i="52"/>
  <c r="B42" i="52"/>
  <c r="B20" i="52"/>
  <c r="B51" i="52"/>
  <c r="B47" i="54"/>
  <c r="B27" i="54"/>
  <c r="B40" i="54"/>
  <c r="B30" i="54"/>
  <c r="B52" i="54"/>
  <c r="B44" i="54"/>
  <c r="B31" i="54"/>
  <c r="B48" i="54"/>
  <c r="B13" i="54"/>
  <c r="B46" i="54"/>
  <c r="B36" i="54"/>
  <c r="B43" i="54"/>
  <c r="B8" i="54"/>
  <c r="B25" i="54"/>
  <c r="B56" i="54"/>
  <c r="B35" i="54"/>
  <c r="M65" i="54"/>
  <c r="O65" i="54" s="1"/>
  <c r="S65" i="54" s="1"/>
  <c r="M25" i="54"/>
  <c r="O25" i="54" s="1"/>
  <c r="M67" i="54"/>
  <c r="O67" i="54" s="1"/>
  <c r="S67" i="54" s="1"/>
  <c r="M51" i="54"/>
  <c r="M43" i="54"/>
  <c r="O43" i="55" s="1"/>
  <c r="M40" i="54"/>
  <c r="M12" i="54"/>
  <c r="M31" i="54"/>
  <c r="M55" i="54"/>
  <c r="M47" i="54"/>
  <c r="O47" i="54" s="1"/>
  <c r="M37" i="54"/>
  <c r="O37" i="54" s="1"/>
  <c r="B41" i="55"/>
  <c r="B51" i="55"/>
  <c r="B23" i="55"/>
  <c r="B37" i="55"/>
  <c r="B54" i="55"/>
  <c r="B11" i="55"/>
  <c r="B39" i="55"/>
  <c r="B22" i="55"/>
  <c r="M61" i="55"/>
  <c r="M66" i="55"/>
  <c r="O66" i="56" s="1"/>
  <c r="S66" i="56" s="1"/>
  <c r="M29" i="55"/>
  <c r="O29" i="55" s="1"/>
  <c r="M38" i="55"/>
  <c r="O38" i="56" s="1"/>
  <c r="M18" i="55"/>
  <c r="M30" i="55"/>
  <c r="O30" i="56" s="1"/>
  <c r="M28" i="55"/>
  <c r="O28" i="55" s="1"/>
  <c r="M42" i="55"/>
  <c r="O42" i="56" s="1"/>
  <c r="M69" i="55"/>
  <c r="M40" i="55"/>
  <c r="M12" i="55"/>
  <c r="M51" i="55"/>
  <c r="O51" i="56" s="1"/>
  <c r="M20" i="55"/>
  <c r="M58" i="55"/>
  <c r="O58" i="56" s="1"/>
  <c r="S58" i="56" s="1"/>
  <c r="M15" i="55"/>
  <c r="M41" i="55"/>
  <c r="M34" i="55"/>
  <c r="M39" i="55"/>
  <c r="O39" i="55" s="1"/>
  <c r="M27" i="55"/>
  <c r="M31" i="55"/>
  <c r="O31" i="56" s="1"/>
  <c r="M22" i="55"/>
  <c r="M13" i="55"/>
  <c r="O13" i="56" s="1"/>
  <c r="M49" i="55"/>
  <c r="M52" i="55"/>
  <c r="M14" i="55"/>
  <c r="M65" i="55"/>
  <c r="M53" i="55"/>
  <c r="O53" i="55" s="1"/>
  <c r="M56" i="55"/>
  <c r="O56" i="56" s="1"/>
  <c r="M17" i="55"/>
  <c r="O17" i="55" s="1"/>
  <c r="M63" i="55"/>
  <c r="M46" i="55"/>
  <c r="O46" i="56" s="1"/>
  <c r="M35" i="55"/>
  <c r="M60" i="55"/>
  <c r="M19" i="55"/>
  <c r="O19" i="55" s="1"/>
  <c r="M10" i="55"/>
  <c r="M23" i="55"/>
  <c r="O23" i="56" s="1"/>
  <c r="M59" i="55"/>
  <c r="M55" i="55"/>
  <c r="O55" i="56" s="1"/>
  <c r="M26" i="55"/>
  <c r="O26" i="55" s="1"/>
  <c r="S26" i="55" s="1"/>
  <c r="M8" i="55"/>
  <c r="M16" i="55"/>
  <c r="M68" i="55"/>
  <c r="O68" i="55" s="1"/>
  <c r="S68" i="55" s="1"/>
  <c r="M54" i="55"/>
  <c r="O54" i="56" s="1"/>
  <c r="M50" i="55"/>
  <c r="O50" i="55" s="1"/>
  <c r="O62" i="60"/>
  <c r="S62" i="60" s="1"/>
  <c r="O63" i="53"/>
  <c r="S63" i="53" s="1"/>
  <c r="O62" i="61"/>
  <c r="S62" i="61" s="1"/>
  <c r="O15" i="52"/>
  <c r="O23" i="52"/>
  <c r="O13" i="55"/>
  <c r="O22" i="55"/>
  <c r="O46" i="58"/>
  <c r="O12" i="58"/>
  <c r="O53" i="58"/>
  <c r="O13" i="59"/>
  <c r="O61" i="55"/>
  <c r="S61" i="55" s="1"/>
  <c r="O25" i="60"/>
  <c r="O31" i="60"/>
  <c r="O68" i="53"/>
  <c r="S68" i="53" s="1"/>
  <c r="O50" i="60"/>
  <c r="S60" i="53"/>
  <c r="O15" i="59"/>
  <c r="O39" i="61"/>
  <c r="O32" i="54"/>
  <c r="O64" i="55"/>
  <c r="S64" i="55" s="1"/>
  <c r="O45" i="56"/>
  <c r="O62" i="56"/>
  <c r="S62" i="56" s="1"/>
  <c r="O36" i="56"/>
  <c r="O42" i="59"/>
  <c r="O44" i="59"/>
  <c r="O20" i="59"/>
  <c r="O37" i="59"/>
  <c r="O59" i="54"/>
  <c r="S59" i="54" s="1"/>
  <c r="O44" i="53"/>
  <c r="O45" i="59"/>
  <c r="O24" i="57"/>
  <c r="O8" i="53"/>
  <c r="O55" i="60"/>
  <c r="O18" i="52"/>
  <c r="O69" i="54"/>
  <c r="S69" i="54" s="1"/>
  <c r="O14" i="53"/>
  <c r="O47" i="55"/>
  <c r="O47" i="56"/>
  <c r="O49" i="54"/>
  <c r="O49" i="53"/>
  <c r="O45" i="54"/>
  <c r="O45" i="53"/>
  <c r="O66" i="53"/>
  <c r="S66" i="53" s="1"/>
  <c r="O66" i="54"/>
  <c r="S66" i="54" s="1"/>
  <c r="O43" i="59"/>
  <c r="O43" i="60"/>
  <c r="O27" i="58"/>
  <c r="O27" i="59"/>
  <c r="O29" i="59"/>
  <c r="O29" i="58"/>
  <c r="O68" i="59"/>
  <c r="S68" i="59" s="1"/>
  <c r="O60" i="58"/>
  <c r="S60" i="58" s="1"/>
  <c r="O60" i="59"/>
  <c r="S60" i="59" s="1"/>
  <c r="O54" i="58"/>
  <c r="O54" i="59"/>
  <c r="O28" i="59"/>
  <c r="O28" i="58"/>
  <c r="O38" i="59"/>
  <c r="O38" i="58"/>
  <c r="O19" i="56"/>
  <c r="O12" i="56"/>
  <c r="O65" i="53"/>
  <c r="S65" i="53" s="1"/>
  <c r="O10" i="55"/>
  <c r="O10" i="54"/>
  <c r="O56" i="54"/>
  <c r="O57" i="54"/>
  <c r="S57" i="54" s="1"/>
  <c r="O57" i="55"/>
  <c r="S57" i="55" s="1"/>
  <c r="O20" i="60"/>
  <c r="O20" i="61"/>
  <c r="O25" i="57"/>
  <c r="O25" i="55"/>
  <c r="O25" i="56"/>
  <c r="O33" i="53"/>
  <c r="O33" i="52"/>
  <c r="O51" i="52"/>
  <c r="O51" i="53"/>
  <c r="O17" i="56"/>
  <c r="O17" i="57"/>
  <c r="O46" i="54"/>
  <c r="O36" i="60"/>
  <c r="O36" i="61"/>
  <c r="O31" i="59"/>
  <c r="O17" i="59"/>
  <c r="O50" i="52"/>
  <c r="O32" i="53"/>
  <c r="O32" i="52"/>
  <c r="O59" i="53"/>
  <c r="S59" i="53" s="1"/>
  <c r="O59" i="52"/>
  <c r="S59" i="52" s="1"/>
  <c r="O36" i="55"/>
  <c r="O36" i="54"/>
  <c r="O53" i="57"/>
  <c r="O64" i="57"/>
  <c r="S64" i="57" s="1"/>
  <c r="O39" i="57"/>
  <c r="O34" i="60"/>
  <c r="O37" i="57"/>
  <c r="O37" i="58"/>
  <c r="O14" i="55"/>
  <c r="O14" i="54"/>
  <c r="O34" i="52"/>
  <c r="O34" i="53"/>
  <c r="O20" i="58"/>
  <c r="O20" i="57"/>
  <c r="O16" i="57"/>
  <c r="O53" i="53"/>
  <c r="O53" i="54"/>
  <c r="O14" i="57"/>
  <c r="O68" i="52"/>
  <c r="S68" i="52" s="1"/>
  <c r="O26" i="54"/>
  <c r="O26" i="52"/>
  <c r="O26" i="53"/>
  <c r="O44" i="58"/>
  <c r="O62" i="55"/>
  <c r="S62" i="55" s="1"/>
  <c r="O10" i="56"/>
  <c r="O65" i="60"/>
  <c r="S65" i="60" s="1"/>
  <c r="O44" i="52"/>
  <c r="O61" i="58"/>
  <c r="S61" i="58" s="1"/>
  <c r="O51" i="60"/>
  <c r="O51" i="59"/>
  <c r="O55" i="53"/>
  <c r="O55" i="54"/>
  <c r="O39" i="60"/>
  <c r="O50" i="58"/>
  <c r="O50" i="59"/>
  <c r="O53" i="59"/>
  <c r="O53" i="60"/>
  <c r="O61" i="61"/>
  <c r="S61" i="61" s="1"/>
  <c r="O61" i="60"/>
  <c r="S61" i="60" s="1"/>
  <c r="O33" i="55"/>
  <c r="O42" i="58"/>
  <c r="O11" i="55"/>
  <c r="G28" i="55" l="1"/>
  <c r="J28" i="55"/>
  <c r="P28" i="55" s="1"/>
  <c r="O11" i="56"/>
  <c r="O68" i="56"/>
  <c r="S68" i="56" s="1"/>
  <c r="O34" i="59"/>
  <c r="O29" i="56"/>
  <c r="O35" i="56"/>
  <c r="O52" i="56"/>
  <c r="S32" i="55"/>
  <c r="O40" i="58"/>
  <c r="I48" i="55"/>
  <c r="G42" i="61"/>
  <c r="I42" i="61" s="1"/>
  <c r="J20" i="61"/>
  <c r="P20" i="61" s="1"/>
  <c r="J16" i="57"/>
  <c r="J37" i="53"/>
  <c r="P37" i="53" s="1"/>
  <c r="S27" i="60"/>
  <c r="G32" i="59"/>
  <c r="I32" i="59" s="1"/>
  <c r="N27" i="59"/>
  <c r="I52" i="60"/>
  <c r="J16" i="55"/>
  <c r="P16" i="55" s="1"/>
  <c r="I18" i="54"/>
  <c r="J15" i="55"/>
  <c r="P15" i="55" s="1"/>
  <c r="I11" i="1"/>
  <c r="I25" i="55"/>
  <c r="G53" i="52"/>
  <c r="E43" i="55"/>
  <c r="F43" i="55" s="1"/>
  <c r="G43" i="55"/>
  <c r="E35" i="55"/>
  <c r="F35" i="55" s="1"/>
  <c r="J35" i="55" s="1"/>
  <c r="P35" i="55" s="1"/>
  <c r="G35" i="55"/>
  <c r="I35" i="55" s="1"/>
  <c r="E8" i="52"/>
  <c r="F8" i="52" s="1"/>
  <c r="J8" i="52" s="1"/>
  <c r="G8" i="52"/>
  <c r="I8" i="52" s="1"/>
  <c r="O57" i="58"/>
  <c r="S57" i="58" s="1"/>
  <c r="O65" i="59"/>
  <c r="S65" i="59" s="1"/>
  <c r="O64" i="58"/>
  <c r="S64" i="58" s="1"/>
  <c r="O15" i="56"/>
  <c r="O40" i="55"/>
  <c r="O43" i="54"/>
  <c r="O24" i="58"/>
  <c r="O41" i="59"/>
  <c r="O58" i="55"/>
  <c r="S58" i="55" s="1"/>
  <c r="J30" i="1"/>
  <c r="J16" i="59"/>
  <c r="G37" i="53"/>
  <c r="I37" i="53" s="1"/>
  <c r="J28" i="58"/>
  <c r="P28" i="58" s="1"/>
  <c r="J12" i="53"/>
  <c r="I13" i="1"/>
  <c r="I43" i="55"/>
  <c r="I23" i="1"/>
  <c r="G30" i="55"/>
  <c r="G17" i="54"/>
  <c r="I17" i="54" s="1"/>
  <c r="I15" i="55"/>
  <c r="N56" i="60"/>
  <c r="E19" i="55"/>
  <c r="F19" i="55" s="1"/>
  <c r="J19" i="55" s="1"/>
  <c r="P19" i="55" s="1"/>
  <c r="G19" i="55"/>
  <c r="I19" i="55" s="1"/>
  <c r="O66" i="55"/>
  <c r="S66" i="55" s="1"/>
  <c r="O39" i="56"/>
  <c r="O53" i="56"/>
  <c r="O25" i="58"/>
  <c r="O22" i="56"/>
  <c r="O69" i="56"/>
  <c r="S69" i="56" s="1"/>
  <c r="O18" i="56"/>
  <c r="O61" i="56"/>
  <c r="S61" i="56" s="1"/>
  <c r="O14" i="58"/>
  <c r="O21" i="56"/>
  <c r="O30" i="57"/>
  <c r="O56" i="57"/>
  <c r="G20" i="58"/>
  <c r="S37" i="60"/>
  <c r="I39" i="1"/>
  <c r="J46" i="58"/>
  <c r="P46" i="58" s="1"/>
  <c r="J20" i="58"/>
  <c r="I37" i="54"/>
  <c r="N56" i="61"/>
  <c r="N18" i="54"/>
  <c r="S18" i="54" s="1"/>
  <c r="J41" i="54"/>
  <c r="P41" i="54" s="1"/>
  <c r="P18" i="54"/>
  <c r="I33" i="60"/>
  <c r="G31" i="1"/>
  <c r="I31" i="1" s="1"/>
  <c r="P48" i="53"/>
  <c r="P15" i="59"/>
  <c r="J54" i="57"/>
  <c r="I31" i="57"/>
  <c r="G55" i="53"/>
  <c r="J7" i="1"/>
  <c r="I25" i="59"/>
  <c r="I51" i="54"/>
  <c r="J33" i="60"/>
  <c r="P33" i="60" s="1"/>
  <c r="S33" i="60" s="1"/>
  <c r="I54" i="54"/>
  <c r="G16" i="53"/>
  <c r="J32" i="59"/>
  <c r="J46" i="60"/>
  <c r="P46" i="60" s="1"/>
  <c r="I34" i="55"/>
  <c r="J23" i="59"/>
  <c r="I18" i="55"/>
  <c r="J50" i="60"/>
  <c r="P50" i="60" s="1"/>
  <c r="G24" i="58"/>
  <c r="I24" i="58" s="1"/>
  <c r="G18" i="61"/>
  <c r="I18" i="61" s="1"/>
  <c r="I14" i="1"/>
  <c r="I33" i="55"/>
  <c r="J11" i="54"/>
  <c r="P11" i="54" s="1"/>
  <c r="S11" i="54" s="1"/>
  <c r="I31" i="55"/>
  <c r="I27" i="1"/>
  <c r="P41" i="59"/>
  <c r="S19" i="60"/>
  <c r="S39" i="54"/>
  <c r="S47" i="60"/>
  <c r="P16" i="57"/>
  <c r="N20" i="59"/>
  <c r="N41" i="59"/>
  <c r="I53" i="52"/>
  <c r="I38" i="55"/>
  <c r="G23" i="59"/>
  <c r="I23" i="59" s="1"/>
  <c r="I33" i="54"/>
  <c r="J23" i="58"/>
  <c r="J44" i="53"/>
  <c r="J56" i="60"/>
  <c r="P56" i="60" s="1"/>
  <c r="S56" i="60" s="1"/>
  <c r="I12" i="54"/>
  <c r="J18" i="1"/>
  <c r="I43" i="60"/>
  <c r="J43" i="59"/>
  <c r="P43" i="59" s="1"/>
  <c r="I25" i="60"/>
  <c r="I34" i="59"/>
  <c r="J53" i="1"/>
  <c r="I17" i="55"/>
  <c r="J25" i="55"/>
  <c r="P25" i="55" s="1"/>
  <c r="I47" i="55"/>
  <c r="I25" i="1"/>
  <c r="P53" i="52"/>
  <c r="E28" i="59"/>
  <c r="F28" i="59" s="1"/>
  <c r="J28" i="59" s="1"/>
  <c r="G32" i="61"/>
  <c r="I32" i="61" s="1"/>
  <c r="J35" i="58"/>
  <c r="J25" i="53"/>
  <c r="P25" i="53" s="1"/>
  <c r="I16" i="59"/>
  <c r="I14" i="61"/>
  <c r="I18" i="1"/>
  <c r="I33" i="1"/>
  <c r="S41" i="60"/>
  <c r="P32" i="59"/>
  <c r="N52" i="59"/>
  <c r="S18" i="60"/>
  <c r="S40" i="60"/>
  <c r="G14" i="60"/>
  <c r="G23" i="58"/>
  <c r="I23" i="58" s="1"/>
  <c r="I21" i="59"/>
  <c r="G54" i="53"/>
  <c r="I54" i="53" s="1"/>
  <c r="J49" i="53"/>
  <c r="P49" i="53" s="1"/>
  <c r="I26" i="60"/>
  <c r="I34" i="1"/>
  <c r="J16" i="1"/>
  <c r="J32" i="1"/>
  <c r="I48" i="59"/>
  <c r="I13" i="55"/>
  <c r="J31" i="59"/>
  <c r="P31" i="59" s="1"/>
  <c r="I8" i="1"/>
  <c r="I30" i="60"/>
  <c r="I36" i="55"/>
  <c r="J34" i="55"/>
  <c r="P34" i="55" s="1"/>
  <c r="I38" i="1"/>
  <c r="S19" i="55"/>
  <c r="S15" i="55"/>
  <c r="I10" i="1"/>
  <c r="I40" i="60"/>
  <c r="I46" i="55"/>
  <c r="G45" i="58"/>
  <c r="I45" i="58" s="1"/>
  <c r="G54" i="57"/>
  <c r="G49" i="53"/>
  <c r="G44" i="53"/>
  <c r="I44" i="53" s="1"/>
  <c r="J29" i="58"/>
  <c r="J54" i="53"/>
  <c r="G51" i="53"/>
  <c r="G34" i="53"/>
  <c r="I34" i="53" s="1"/>
  <c r="G24" i="57"/>
  <c r="J42" i="1"/>
  <c r="I45" i="1"/>
  <c r="J24" i="60"/>
  <c r="P24" i="60" s="1"/>
  <c r="S24" i="60" s="1"/>
  <c r="G20" i="59"/>
  <c r="J37" i="59"/>
  <c r="P37" i="59" s="1"/>
  <c r="I16" i="60"/>
  <c r="S21" i="60"/>
  <c r="S16" i="60"/>
  <c r="I28" i="55"/>
  <c r="J49" i="55"/>
  <c r="P49" i="55" s="1"/>
  <c r="E40" i="59"/>
  <c r="F40" i="59" s="1"/>
  <c r="G40" i="59" s="1"/>
  <c r="I40" i="59" s="1"/>
  <c r="I24" i="54"/>
  <c r="J15" i="60"/>
  <c r="P15" i="60" s="1"/>
  <c r="S15" i="60" s="1"/>
  <c r="J22" i="60"/>
  <c r="P22" i="60" s="1"/>
  <c r="S22" i="60" s="1"/>
  <c r="J18" i="59"/>
  <c r="P18" i="59" s="1"/>
  <c r="J14" i="1"/>
  <c r="G16" i="57"/>
  <c r="I16" i="57" s="1"/>
  <c r="I27" i="55"/>
  <c r="I36" i="60"/>
  <c r="G16" i="58"/>
  <c r="I16" i="58" s="1"/>
  <c r="J36" i="58"/>
  <c r="G18" i="59"/>
  <c r="I52" i="55"/>
  <c r="I37" i="1"/>
  <c r="G31" i="59"/>
  <c r="I31" i="59" s="1"/>
  <c r="I39" i="60"/>
  <c r="I21" i="55"/>
  <c r="G5" i="1"/>
  <c r="Q5" i="52" s="1"/>
  <c r="S5" i="52" s="1"/>
  <c r="I31" i="60"/>
  <c r="J49" i="59"/>
  <c r="P49" i="59" s="1"/>
  <c r="I44" i="55"/>
  <c r="J11" i="1"/>
  <c r="E54" i="59"/>
  <c r="F54" i="59" s="1"/>
  <c r="G54" i="59" s="1"/>
  <c r="I54" i="59" s="1"/>
  <c r="I50" i="54"/>
  <c r="P23" i="59"/>
  <c r="P53" i="59"/>
  <c r="S54" i="60"/>
  <c r="P16" i="59"/>
  <c r="P42" i="61"/>
  <c r="S42" i="61" s="1"/>
  <c r="N16" i="59"/>
  <c r="N41" i="58"/>
  <c r="I30" i="55"/>
  <c r="G12" i="53"/>
  <c r="I12" i="53" s="1"/>
  <c r="G33" i="53"/>
  <c r="I33" i="53" s="1"/>
  <c r="I9" i="56"/>
  <c r="J53" i="53"/>
  <c r="P53" i="53" s="1"/>
  <c r="S53" i="53" s="1"/>
  <c r="J55" i="53"/>
  <c r="P55" i="53" s="1"/>
  <c r="J56" i="53"/>
  <c r="P56" i="53" s="1"/>
  <c r="S20" i="54"/>
  <c r="G49" i="59"/>
  <c r="I49" i="59" s="1"/>
  <c r="I19" i="59"/>
  <c r="J13" i="1"/>
  <c r="J46" i="1"/>
  <c r="J52" i="59"/>
  <c r="P52" i="59" s="1"/>
  <c r="J34" i="59"/>
  <c r="P34" i="59" s="1"/>
  <c r="J12" i="1"/>
  <c r="J17" i="55"/>
  <c r="P17" i="55" s="1"/>
  <c r="S17" i="55" s="1"/>
  <c r="I17" i="60"/>
  <c r="I43" i="1"/>
  <c r="J56" i="59"/>
  <c r="P56" i="59" s="1"/>
  <c r="J13" i="57"/>
  <c r="P13" i="57" s="1"/>
  <c r="J45" i="55"/>
  <c r="P45" i="55" s="1"/>
  <c r="S45" i="55" s="1"/>
  <c r="J24" i="58"/>
  <c r="P24" i="58" s="1"/>
  <c r="I53" i="53"/>
  <c r="J33" i="53"/>
  <c r="I42" i="55"/>
  <c r="J9" i="55"/>
  <c r="P9" i="55" s="1"/>
  <c r="J23" i="54"/>
  <c r="P23" i="54" s="1"/>
  <c r="S23" i="54" s="1"/>
  <c r="J53" i="60"/>
  <c r="P53" i="60" s="1"/>
  <c r="S53" i="60" s="1"/>
  <c r="I26" i="1"/>
  <c r="J30" i="59"/>
  <c r="P30" i="59" s="1"/>
  <c r="I51" i="1"/>
  <c r="J31" i="60"/>
  <c r="P31" i="60" s="1"/>
  <c r="S31" i="60" s="1"/>
  <c r="J51" i="54"/>
  <c r="P51" i="54" s="1"/>
  <c r="J9" i="54"/>
  <c r="P9" i="54" s="1"/>
  <c r="I14" i="54"/>
  <c r="I55" i="55"/>
  <c r="G56" i="53"/>
  <c r="I15" i="54"/>
  <c r="I49" i="53"/>
  <c r="G20" i="61"/>
  <c r="I20" i="61" s="1"/>
  <c r="G56" i="59"/>
  <c r="J16" i="53"/>
  <c r="P16" i="53" s="1"/>
  <c r="G30" i="59"/>
  <c r="I30" i="59" s="1"/>
  <c r="J43" i="58"/>
  <c r="J48" i="1"/>
  <c r="I16" i="54"/>
  <c r="J44" i="55"/>
  <c r="P44" i="55" s="1"/>
  <c r="I16" i="55"/>
  <c r="I45" i="60"/>
  <c r="I41" i="60"/>
  <c r="S37" i="54"/>
  <c r="S34" i="60"/>
  <c r="S43" i="60"/>
  <c r="S28" i="55"/>
  <c r="P45" i="58"/>
  <c r="P23" i="58"/>
  <c r="P20" i="58"/>
  <c r="P30" i="53"/>
  <c r="N48" i="59"/>
  <c r="S50" i="54"/>
  <c r="S54" i="54"/>
  <c r="P16" i="58"/>
  <c r="S29" i="60"/>
  <c r="S42" i="54"/>
  <c r="P44" i="53"/>
  <c r="P56" i="58"/>
  <c r="S46" i="60"/>
  <c r="S15" i="54"/>
  <c r="S10" i="55"/>
  <c r="S26" i="54"/>
  <c r="S50" i="55"/>
  <c r="G53" i="61"/>
  <c r="I53" i="61" s="1"/>
  <c r="J31" i="1"/>
  <c r="J43" i="55"/>
  <c r="P43" i="55" s="1"/>
  <c r="G42" i="59"/>
  <c r="I42" i="59" s="1"/>
  <c r="I27" i="60"/>
  <c r="I42" i="54"/>
  <c r="J25" i="59"/>
  <c r="P25" i="59" s="1"/>
  <c r="I52" i="1"/>
  <c r="G32" i="55"/>
  <c r="I32" i="55" s="1"/>
  <c r="J53" i="58"/>
  <c r="J29" i="53"/>
  <c r="S17" i="60"/>
  <c r="S44" i="60"/>
  <c r="J20" i="60"/>
  <c r="P20" i="60" s="1"/>
  <c r="S20" i="60" s="1"/>
  <c r="I20" i="60"/>
  <c r="E14" i="59"/>
  <c r="F14" i="59" s="1"/>
  <c r="J14" i="59" s="1"/>
  <c r="P14" i="59" s="1"/>
  <c r="J34" i="54"/>
  <c r="P34" i="54" s="1"/>
  <c r="S34" i="54" s="1"/>
  <c r="E35" i="59"/>
  <c r="F35" i="59" s="1"/>
  <c r="J35" i="59" s="1"/>
  <c r="P35" i="59" s="1"/>
  <c r="E22" i="59"/>
  <c r="F22" i="59" s="1"/>
  <c r="J22" i="59" s="1"/>
  <c r="P22" i="59" s="1"/>
  <c r="E50" i="59"/>
  <c r="F50" i="59" s="1"/>
  <c r="J50" i="59" s="1"/>
  <c r="P50" i="59" s="1"/>
  <c r="E29" i="59"/>
  <c r="F29" i="59" s="1"/>
  <c r="G29" i="59" s="1"/>
  <c r="I29" i="59" s="1"/>
  <c r="E44" i="59"/>
  <c r="F44" i="59" s="1"/>
  <c r="G44" i="59" s="1"/>
  <c r="I44" i="59" s="1"/>
  <c r="J40" i="55"/>
  <c r="P40" i="55" s="1"/>
  <c r="I40" i="55"/>
  <c r="I10" i="55"/>
  <c r="J17" i="54"/>
  <c r="P17" i="54" s="1"/>
  <c r="S17" i="54" s="1"/>
  <c r="J30" i="60"/>
  <c r="P30" i="60" s="1"/>
  <c r="S30" i="60" s="1"/>
  <c r="I55" i="60"/>
  <c r="J36" i="55"/>
  <c r="P36" i="55" s="1"/>
  <c r="E55" i="59"/>
  <c r="F55" i="59" s="1"/>
  <c r="G55" i="59" s="1"/>
  <c r="I55" i="59" s="1"/>
  <c r="E33" i="59"/>
  <c r="F33" i="59" s="1"/>
  <c r="J33" i="59" s="1"/>
  <c r="P33" i="59" s="1"/>
  <c r="E45" i="59"/>
  <c r="F45" i="59" s="1"/>
  <c r="G45" i="59" s="1"/>
  <c r="I45" i="59" s="1"/>
  <c r="E27" i="59"/>
  <c r="F27" i="59" s="1"/>
  <c r="J27" i="59" s="1"/>
  <c r="P27" i="59" s="1"/>
  <c r="S27" i="59" s="1"/>
  <c r="I44" i="60"/>
  <c r="J51" i="60"/>
  <c r="P51" i="60" s="1"/>
  <c r="S51" i="60" s="1"/>
  <c r="I41" i="1"/>
  <c r="I56" i="1"/>
  <c r="S29" i="55"/>
  <c r="G25" i="53"/>
  <c r="I25" i="53" s="1"/>
  <c r="I46" i="58"/>
  <c r="G56" i="58"/>
  <c r="I56" i="58" s="1"/>
  <c r="I42" i="60"/>
  <c r="I20" i="59"/>
  <c r="G43" i="58"/>
  <c r="J55" i="58"/>
  <c r="P55" i="58" s="1"/>
  <c r="J20" i="1"/>
  <c r="I53" i="59"/>
  <c r="S19" i="54"/>
  <c r="I32" i="54"/>
  <c r="J12" i="55"/>
  <c r="P12" i="55" s="1"/>
  <c r="I14" i="55"/>
  <c r="I50" i="55"/>
  <c r="J51" i="1"/>
  <c r="E39" i="59"/>
  <c r="F39" i="59" s="1"/>
  <c r="G39" i="59" s="1"/>
  <c r="I39" i="59" s="1"/>
  <c r="E46" i="59"/>
  <c r="F46" i="59" s="1"/>
  <c r="J46" i="59" s="1"/>
  <c r="P46" i="59" s="1"/>
  <c r="E38" i="59"/>
  <c r="F38" i="59" s="1"/>
  <c r="G38" i="59" s="1"/>
  <c r="I38" i="59" s="1"/>
  <c r="J29" i="54"/>
  <c r="P29" i="54" s="1"/>
  <c r="S29" i="54" s="1"/>
  <c r="I29" i="55"/>
  <c r="J45" i="60"/>
  <c r="P45" i="60" s="1"/>
  <c r="S45" i="60" s="1"/>
  <c r="J28" i="60"/>
  <c r="P28" i="60" s="1"/>
  <c r="S28" i="60" s="1"/>
  <c r="J24" i="54"/>
  <c r="P24" i="54" s="1"/>
  <c r="S24" i="54" s="1"/>
  <c r="S32" i="54"/>
  <c r="S14" i="55"/>
  <c r="S55" i="60"/>
  <c r="I56" i="53"/>
  <c r="G36" i="58"/>
  <c r="I36" i="58" s="1"/>
  <c r="J42" i="59"/>
  <c r="P42" i="59" s="1"/>
  <c r="G55" i="58"/>
  <c r="I55" i="58" s="1"/>
  <c r="I35" i="58"/>
  <c r="I17" i="57"/>
  <c r="J39" i="53"/>
  <c r="P39" i="53" s="1"/>
  <c r="J9" i="53"/>
  <c r="G52" i="59"/>
  <c r="I52" i="59" s="1"/>
  <c r="G5" i="52"/>
  <c r="I5" i="52" s="1"/>
  <c r="S38" i="54"/>
  <c r="J26" i="57"/>
  <c r="I32" i="53"/>
  <c r="E24" i="59"/>
  <c r="F24" i="59" s="1"/>
  <c r="G24" i="59" s="1"/>
  <c r="I24" i="59" s="1"/>
  <c r="E26" i="59"/>
  <c r="F26" i="59" s="1"/>
  <c r="G26" i="59" s="1"/>
  <c r="I26" i="59" s="1"/>
  <c r="C13" i="60"/>
  <c r="D13" i="60" s="1"/>
  <c r="D13" i="59"/>
  <c r="E36" i="59"/>
  <c r="F36" i="59" s="1"/>
  <c r="G36" i="59" s="1"/>
  <c r="I36" i="59" s="1"/>
  <c r="J6" i="1"/>
  <c r="I36" i="1"/>
  <c r="I55" i="54"/>
  <c r="I19" i="60"/>
  <c r="J52" i="60"/>
  <c r="P52" i="60" s="1"/>
  <c r="S52" i="60" s="1"/>
  <c r="J16" i="54"/>
  <c r="P16" i="54" s="1"/>
  <c r="S16" i="54" s="1"/>
  <c r="J14" i="60"/>
  <c r="P14" i="60" s="1"/>
  <c r="S14" i="60" s="1"/>
  <c r="J14" i="54"/>
  <c r="P14" i="54" s="1"/>
  <c r="S14" i="54" s="1"/>
  <c r="I26" i="54"/>
  <c r="S55" i="54"/>
  <c r="S20" i="61"/>
  <c r="S21" i="55"/>
  <c r="P12" i="53"/>
  <c r="S42" i="60"/>
  <c r="P35" i="58"/>
  <c r="P53" i="61"/>
  <c r="S53" i="61" s="1"/>
  <c r="P38" i="61"/>
  <c r="S38" i="61" s="1"/>
  <c r="N42" i="59"/>
  <c r="N23" i="58"/>
  <c r="S41" i="54"/>
  <c r="N53" i="54"/>
  <c r="S53" i="54" s="1"/>
  <c r="P21" i="59"/>
  <c r="S45" i="54"/>
  <c r="N19" i="59"/>
  <c r="P54" i="53"/>
  <c r="P9" i="53"/>
  <c r="S26" i="60"/>
  <c r="S48" i="60"/>
  <c r="S38" i="60"/>
  <c r="N16" i="58"/>
  <c r="N53" i="52"/>
  <c r="P28" i="59"/>
  <c r="P19" i="59"/>
  <c r="P53" i="58"/>
  <c r="S32" i="60"/>
  <c r="P32" i="61"/>
  <c r="S32" i="61" s="1"/>
  <c r="S21" i="54"/>
  <c r="S35" i="60"/>
  <c r="P48" i="59"/>
  <c r="S48" i="59" s="1"/>
  <c r="S33" i="55"/>
  <c r="S50" i="60"/>
  <c r="S24" i="55"/>
  <c r="S23" i="60"/>
  <c r="I54" i="57"/>
  <c r="G26" i="57"/>
  <c r="I26" i="57" s="1"/>
  <c r="G13" i="53"/>
  <c r="G55" i="57"/>
  <c r="G24" i="60"/>
  <c r="I24" i="60" s="1"/>
  <c r="E12" i="57"/>
  <c r="F12" i="57" s="1"/>
  <c r="J12" i="57" s="1"/>
  <c r="P12" i="57" s="1"/>
  <c r="E34" i="57"/>
  <c r="F34" i="57" s="1"/>
  <c r="G34" i="57" s="1"/>
  <c r="I34" i="57" s="1"/>
  <c r="E22" i="57"/>
  <c r="F22" i="57" s="1"/>
  <c r="G22" i="57" s="1"/>
  <c r="I22" i="57" s="1"/>
  <c r="J47" i="59"/>
  <c r="P47" i="59" s="1"/>
  <c r="E17" i="58"/>
  <c r="F17" i="58" s="1"/>
  <c r="J17" i="58" s="1"/>
  <c r="P17" i="58" s="1"/>
  <c r="E39" i="58"/>
  <c r="F39" i="58" s="1"/>
  <c r="J39" i="58" s="1"/>
  <c r="P39" i="58" s="1"/>
  <c r="E14" i="58"/>
  <c r="F14" i="58" s="1"/>
  <c r="G14" i="58" s="1"/>
  <c r="I14" i="58" s="1"/>
  <c r="E19" i="58"/>
  <c r="F19" i="58" s="1"/>
  <c r="G19" i="58" s="1"/>
  <c r="I19" i="58" s="1"/>
  <c r="E27" i="58"/>
  <c r="F27" i="58" s="1"/>
  <c r="J27" i="58" s="1"/>
  <c r="P27" i="58" s="1"/>
  <c r="E40" i="53"/>
  <c r="F40" i="53" s="1"/>
  <c r="J40" i="53" s="1"/>
  <c r="P40" i="53" s="1"/>
  <c r="E26" i="53"/>
  <c r="F26" i="53" s="1"/>
  <c r="G26" i="53" s="1"/>
  <c r="I26" i="53" s="1"/>
  <c r="E21" i="53"/>
  <c r="F21" i="53" s="1"/>
  <c r="G21" i="53" s="1"/>
  <c r="I21" i="53" s="1"/>
  <c r="E35" i="57"/>
  <c r="F35" i="57" s="1"/>
  <c r="J35" i="57" s="1"/>
  <c r="P35" i="57" s="1"/>
  <c r="E51" i="57"/>
  <c r="F51" i="57" s="1"/>
  <c r="J51" i="57" s="1"/>
  <c r="P51" i="57" s="1"/>
  <c r="E50" i="57"/>
  <c r="F50" i="57" s="1"/>
  <c r="J50" i="57" s="1"/>
  <c r="P50" i="57" s="1"/>
  <c r="E25" i="58"/>
  <c r="F25" i="58" s="1"/>
  <c r="J25" i="58" s="1"/>
  <c r="P25" i="58" s="1"/>
  <c r="E27" i="53"/>
  <c r="F27" i="53" s="1"/>
  <c r="J27" i="53" s="1"/>
  <c r="P27" i="53" s="1"/>
  <c r="E42" i="53"/>
  <c r="F42" i="53" s="1"/>
  <c r="J42" i="53" s="1"/>
  <c r="P42" i="53" s="1"/>
  <c r="E23" i="53"/>
  <c r="F23" i="53" s="1"/>
  <c r="J23" i="53" s="1"/>
  <c r="P23" i="53" s="1"/>
  <c r="E47" i="53"/>
  <c r="F47" i="53" s="1"/>
  <c r="J47" i="53" s="1"/>
  <c r="P47" i="53" s="1"/>
  <c r="G47" i="53"/>
  <c r="I47" i="53" s="1"/>
  <c r="S49" i="54"/>
  <c r="I17" i="1"/>
  <c r="G28" i="58"/>
  <c r="I28" i="58" s="1"/>
  <c r="G45" i="55"/>
  <c r="I45" i="55" s="1"/>
  <c r="J32" i="58"/>
  <c r="P32" i="58" s="1"/>
  <c r="J55" i="57"/>
  <c r="P55" i="57" s="1"/>
  <c r="J13" i="53"/>
  <c r="P13" i="53" s="1"/>
  <c r="G52" i="53"/>
  <c r="I52" i="53" s="1"/>
  <c r="I55" i="53"/>
  <c r="G32" i="58"/>
  <c r="G53" i="58"/>
  <c r="I53" i="58" s="1"/>
  <c r="S33" i="54"/>
  <c r="J38" i="59"/>
  <c r="P38" i="59" s="1"/>
  <c r="E44" i="57"/>
  <c r="F44" i="57" s="1"/>
  <c r="J44" i="57" s="1"/>
  <c r="E53" i="57"/>
  <c r="F53" i="57" s="1"/>
  <c r="J53" i="57" s="1"/>
  <c r="P53" i="57" s="1"/>
  <c r="E47" i="57"/>
  <c r="F47" i="57" s="1"/>
  <c r="J47" i="57" s="1"/>
  <c r="P47" i="57" s="1"/>
  <c r="E37" i="57"/>
  <c r="F37" i="57" s="1"/>
  <c r="G37" i="57" s="1"/>
  <c r="I37" i="57" s="1"/>
  <c r="C11" i="58"/>
  <c r="D11" i="58" s="1"/>
  <c r="D11" i="57"/>
  <c r="E15" i="53"/>
  <c r="F15" i="53" s="1"/>
  <c r="J15" i="53" s="1"/>
  <c r="P15" i="53" s="1"/>
  <c r="I37" i="59"/>
  <c r="C12" i="59"/>
  <c r="D12" i="59" s="1"/>
  <c r="D12" i="58"/>
  <c r="E21" i="58"/>
  <c r="F21" i="58" s="1"/>
  <c r="J21" i="58" s="1"/>
  <c r="P21" i="58" s="1"/>
  <c r="E50" i="53"/>
  <c r="F50" i="53" s="1"/>
  <c r="J50" i="53" s="1"/>
  <c r="P50" i="53" s="1"/>
  <c r="E18" i="53"/>
  <c r="F18" i="53" s="1"/>
  <c r="J18" i="53" s="1"/>
  <c r="P18" i="53" s="1"/>
  <c r="E10" i="53"/>
  <c r="F10" i="53" s="1"/>
  <c r="G10" i="53" s="1"/>
  <c r="I10" i="53" s="1"/>
  <c r="E31" i="53"/>
  <c r="F31" i="53" s="1"/>
  <c r="J31" i="53" s="1"/>
  <c r="P31" i="53" s="1"/>
  <c r="E14" i="53"/>
  <c r="F14" i="53" s="1"/>
  <c r="G14" i="53" s="1"/>
  <c r="I14" i="53" s="1"/>
  <c r="E46" i="53"/>
  <c r="F46" i="53" s="1"/>
  <c r="G46" i="53" s="1"/>
  <c r="I46" i="53" s="1"/>
  <c r="S25" i="60"/>
  <c r="I20" i="58"/>
  <c r="J51" i="58"/>
  <c r="P51" i="58" s="1"/>
  <c r="G29" i="53"/>
  <c r="G51" i="58"/>
  <c r="I51" i="58" s="1"/>
  <c r="J19" i="57"/>
  <c r="P19" i="57" s="1"/>
  <c r="E30" i="57"/>
  <c r="F30" i="57" s="1"/>
  <c r="J30" i="57" s="1"/>
  <c r="P30" i="57" s="1"/>
  <c r="E46" i="57"/>
  <c r="F46" i="57" s="1"/>
  <c r="J46" i="57" s="1"/>
  <c r="P46" i="57" s="1"/>
  <c r="E20" i="57"/>
  <c r="F20" i="57" s="1"/>
  <c r="G20" i="57" s="1"/>
  <c r="I20" i="57" s="1"/>
  <c r="E14" i="57"/>
  <c r="F14" i="57" s="1"/>
  <c r="G14" i="57" s="1"/>
  <c r="I14" i="57" s="1"/>
  <c r="E21" i="57"/>
  <c r="F21" i="57" s="1"/>
  <c r="G21" i="57" s="1"/>
  <c r="I21" i="57" s="1"/>
  <c r="E42" i="58"/>
  <c r="F42" i="58" s="1"/>
  <c r="J42" i="58" s="1"/>
  <c r="P42" i="58" s="1"/>
  <c r="E48" i="58"/>
  <c r="F48" i="58" s="1"/>
  <c r="J48" i="58" s="1"/>
  <c r="P48" i="58" s="1"/>
  <c r="E15" i="58"/>
  <c r="F15" i="58" s="1"/>
  <c r="J15" i="58" s="1"/>
  <c r="P15" i="58" s="1"/>
  <c r="E20" i="53"/>
  <c r="F20" i="53" s="1"/>
  <c r="J20" i="53" s="1"/>
  <c r="P20" i="53" s="1"/>
  <c r="E38" i="53"/>
  <c r="F38" i="53" s="1"/>
  <c r="J38" i="53" s="1"/>
  <c r="P38" i="53" s="1"/>
  <c r="E24" i="53"/>
  <c r="F24" i="53" s="1"/>
  <c r="J24" i="53" s="1"/>
  <c r="P24" i="53" s="1"/>
  <c r="E8" i="53"/>
  <c r="F8" i="53" s="1"/>
  <c r="J8" i="53" s="1"/>
  <c r="P8" i="53" s="1"/>
  <c r="N35" i="59"/>
  <c r="N35" i="58"/>
  <c r="N22" i="58"/>
  <c r="N22" i="59"/>
  <c r="S22" i="59" s="1"/>
  <c r="N32" i="59"/>
  <c r="N32" i="58"/>
  <c r="N14" i="59"/>
  <c r="N14" i="58"/>
  <c r="S10" i="54"/>
  <c r="P54" i="57"/>
  <c r="P26" i="57"/>
  <c r="P29" i="58"/>
  <c r="P33" i="53"/>
  <c r="P18" i="61"/>
  <c r="S18" i="61" s="1"/>
  <c r="S9" i="55"/>
  <c r="P29" i="53"/>
  <c r="N23" i="59"/>
  <c r="N45" i="58"/>
  <c r="S45" i="58" s="1"/>
  <c r="N45" i="59"/>
  <c r="N15" i="58"/>
  <c r="N28" i="58"/>
  <c r="S28" i="58" s="1"/>
  <c r="N28" i="59"/>
  <c r="N44" i="58"/>
  <c r="S44" i="58" s="1"/>
  <c r="N21" i="58"/>
  <c r="N21" i="59"/>
  <c r="N37" i="59"/>
  <c r="S37" i="59" s="1"/>
  <c r="N37" i="58"/>
  <c r="N28" i="53"/>
  <c r="N28" i="54"/>
  <c r="S28" i="54" s="1"/>
  <c r="N43" i="52"/>
  <c r="N36" i="59"/>
  <c r="N36" i="58"/>
  <c r="N53" i="58"/>
  <c r="N53" i="59"/>
  <c r="N29" i="59"/>
  <c r="N29" i="58"/>
  <c r="N20" i="58"/>
  <c r="N12" i="58"/>
  <c r="L12" i="59"/>
  <c r="N12" i="59" s="1"/>
  <c r="N13" i="58"/>
  <c r="N13" i="59"/>
  <c r="N46" i="59"/>
  <c r="N46" i="58"/>
  <c r="N55" i="58"/>
  <c r="N55" i="59"/>
  <c r="N25" i="59"/>
  <c r="S25" i="59" s="1"/>
  <c r="N25" i="58"/>
  <c r="N24" i="58"/>
  <c r="N24" i="59"/>
  <c r="N47" i="59"/>
  <c r="N47" i="58"/>
  <c r="N9" i="54"/>
  <c r="N9" i="53"/>
  <c r="N15" i="59"/>
  <c r="S15" i="59" s="1"/>
  <c r="N17" i="59"/>
  <c r="S17" i="59" s="1"/>
  <c r="N17" i="58"/>
  <c r="P36" i="58"/>
  <c r="P44" i="57"/>
  <c r="P43" i="58"/>
  <c r="S43" i="58" s="1"/>
  <c r="N6" i="52"/>
  <c r="L6" i="53"/>
  <c r="N6" i="53" s="1"/>
  <c r="N43" i="59"/>
  <c r="S43" i="59" s="1"/>
  <c r="N50" i="59"/>
  <c r="N50" i="58"/>
  <c r="N39" i="58"/>
  <c r="N39" i="59"/>
  <c r="N56" i="58"/>
  <c r="N56" i="59"/>
  <c r="S56" i="59" s="1"/>
  <c r="N51" i="58"/>
  <c r="N51" i="59"/>
  <c r="S51" i="59" s="1"/>
  <c r="N38" i="59"/>
  <c r="N38" i="58"/>
  <c r="N26" i="59"/>
  <c r="N26" i="58"/>
  <c r="N44" i="59"/>
  <c r="E15" i="57"/>
  <c r="F15" i="57" s="1"/>
  <c r="J15" i="57" s="1"/>
  <c r="P15" i="57" s="1"/>
  <c r="C7" i="54"/>
  <c r="D7" i="54" s="1"/>
  <c r="D7" i="53"/>
  <c r="E28" i="61"/>
  <c r="F28" i="61" s="1"/>
  <c r="J28" i="61" s="1"/>
  <c r="P28" i="61" s="1"/>
  <c r="S28" i="61" s="1"/>
  <c r="E48" i="61"/>
  <c r="F48" i="61" s="1"/>
  <c r="J48" i="61" s="1"/>
  <c r="P48" i="61" s="1"/>
  <c r="S48" i="61" s="1"/>
  <c r="J34" i="57"/>
  <c r="P34" i="57" s="1"/>
  <c r="I29" i="58"/>
  <c r="S39" i="60"/>
  <c r="I51" i="59"/>
  <c r="E33" i="57"/>
  <c r="F33" i="57" s="1"/>
  <c r="J33" i="57" s="1"/>
  <c r="P33" i="57" s="1"/>
  <c r="E45" i="57"/>
  <c r="F45" i="57" s="1"/>
  <c r="J45" i="57" s="1"/>
  <c r="P45" i="57" s="1"/>
  <c r="G40" i="57"/>
  <c r="I40" i="57" s="1"/>
  <c r="J40" i="57"/>
  <c r="P40" i="57" s="1"/>
  <c r="E56" i="57"/>
  <c r="F56" i="57" s="1"/>
  <c r="J56" i="57" s="1"/>
  <c r="P56" i="57" s="1"/>
  <c r="E29" i="57"/>
  <c r="F29" i="57" s="1"/>
  <c r="J29" i="57" s="1"/>
  <c r="P29" i="57" s="1"/>
  <c r="E17" i="53"/>
  <c r="F17" i="53" s="1"/>
  <c r="J17" i="53" s="1"/>
  <c r="P17" i="53" s="1"/>
  <c r="E19" i="53"/>
  <c r="F19" i="53" s="1"/>
  <c r="J19" i="53" s="1"/>
  <c r="P19" i="53" s="1"/>
  <c r="E43" i="53"/>
  <c r="F43" i="53" s="1"/>
  <c r="J43" i="53" s="1"/>
  <c r="P43" i="53" s="1"/>
  <c r="S43" i="53" s="1"/>
  <c r="J20" i="59"/>
  <c r="P20" i="59" s="1"/>
  <c r="J36" i="59"/>
  <c r="P36" i="59" s="1"/>
  <c r="I41" i="59"/>
  <c r="I43" i="58"/>
  <c r="J17" i="57"/>
  <c r="P17" i="57" s="1"/>
  <c r="E31" i="61"/>
  <c r="F31" i="61" s="1"/>
  <c r="J31" i="61" s="1"/>
  <c r="P31" i="61" s="1"/>
  <c r="S31" i="61" s="1"/>
  <c r="E43" i="61"/>
  <c r="F43" i="61" s="1"/>
  <c r="J43" i="61" s="1"/>
  <c r="P43" i="61" s="1"/>
  <c r="S43" i="61" s="1"/>
  <c r="E36" i="61"/>
  <c r="F36" i="61" s="1"/>
  <c r="J36" i="61" s="1"/>
  <c r="P36" i="61" s="1"/>
  <c r="E39" i="61"/>
  <c r="F39" i="61" s="1"/>
  <c r="J39" i="61" s="1"/>
  <c r="P39" i="61" s="1"/>
  <c r="S39" i="61" s="1"/>
  <c r="E49" i="61"/>
  <c r="F49" i="61" s="1"/>
  <c r="J49" i="61" s="1"/>
  <c r="P49" i="61" s="1"/>
  <c r="E25" i="61"/>
  <c r="F25" i="61" s="1"/>
  <c r="J25" i="61" s="1"/>
  <c r="P25" i="61" s="1"/>
  <c r="S25" i="61" s="1"/>
  <c r="E24" i="61"/>
  <c r="F24" i="61" s="1"/>
  <c r="J24" i="61" s="1"/>
  <c r="P24" i="61" s="1"/>
  <c r="S24" i="61" s="1"/>
  <c r="E21" i="61"/>
  <c r="F21" i="61" s="1"/>
  <c r="J21" i="61" s="1"/>
  <c r="P21" i="61" s="1"/>
  <c r="S21" i="61" s="1"/>
  <c r="E34" i="61"/>
  <c r="F34" i="61" s="1"/>
  <c r="J34" i="61" s="1"/>
  <c r="P34" i="61" s="1"/>
  <c r="S34" i="61" s="1"/>
  <c r="G20" i="1"/>
  <c r="I20" i="1" s="1"/>
  <c r="I30" i="53"/>
  <c r="I16" i="53"/>
  <c r="I39" i="53"/>
  <c r="I24" i="57"/>
  <c r="G38" i="61"/>
  <c r="I38" i="61" s="1"/>
  <c r="E41" i="58"/>
  <c r="F41" i="58" s="1"/>
  <c r="J41" i="58" s="1"/>
  <c r="P41" i="58" s="1"/>
  <c r="S41" i="58" s="1"/>
  <c r="E39" i="57"/>
  <c r="F39" i="57" s="1"/>
  <c r="J39" i="57" s="1"/>
  <c r="P39" i="57" s="1"/>
  <c r="E36" i="53"/>
  <c r="F36" i="53" s="1"/>
  <c r="J36" i="53" s="1"/>
  <c r="P36" i="53" s="1"/>
  <c r="E22" i="53"/>
  <c r="F22" i="53" s="1"/>
  <c r="J22" i="53" s="1"/>
  <c r="P22" i="53" s="1"/>
  <c r="E55" i="61"/>
  <c r="F55" i="61" s="1"/>
  <c r="J55" i="61" s="1"/>
  <c r="P55" i="61" s="1"/>
  <c r="S55" i="61" s="1"/>
  <c r="E30" i="61"/>
  <c r="F30" i="61" s="1"/>
  <c r="J30" i="61" s="1"/>
  <c r="P30" i="61" s="1"/>
  <c r="S30" i="61" s="1"/>
  <c r="E50" i="61"/>
  <c r="F50" i="61" s="1"/>
  <c r="J50" i="61" s="1"/>
  <c r="P50" i="61" s="1"/>
  <c r="S50" i="61" s="1"/>
  <c r="E44" i="61"/>
  <c r="F44" i="61" s="1"/>
  <c r="J44" i="61" s="1"/>
  <c r="P44" i="61" s="1"/>
  <c r="S44" i="61" s="1"/>
  <c r="J22" i="57"/>
  <c r="P22" i="57" s="1"/>
  <c r="S20" i="58"/>
  <c r="S53" i="55"/>
  <c r="G13" i="57"/>
  <c r="I13" i="57" s="1"/>
  <c r="E26" i="58"/>
  <c r="F26" i="58" s="1"/>
  <c r="J26" i="58" s="1"/>
  <c r="P26" i="58" s="1"/>
  <c r="E13" i="58"/>
  <c r="F13" i="58" s="1"/>
  <c r="J13" i="58" s="1"/>
  <c r="P13" i="58" s="1"/>
  <c r="E50" i="58"/>
  <c r="F50" i="58" s="1"/>
  <c r="J50" i="58" s="1"/>
  <c r="P50" i="58" s="1"/>
  <c r="S50" i="58" s="1"/>
  <c r="E23" i="57"/>
  <c r="F23" i="57" s="1"/>
  <c r="J23" i="57" s="1"/>
  <c r="P23" i="57" s="1"/>
  <c r="E41" i="57"/>
  <c r="F41" i="57" s="1"/>
  <c r="J41" i="57" s="1"/>
  <c r="P41" i="57" s="1"/>
  <c r="E49" i="57"/>
  <c r="F49" i="57" s="1"/>
  <c r="J49" i="57" s="1"/>
  <c r="P49" i="57" s="1"/>
  <c r="E38" i="57"/>
  <c r="F38" i="57" s="1"/>
  <c r="J38" i="57" s="1"/>
  <c r="P38" i="57" s="1"/>
  <c r="E45" i="53"/>
  <c r="F45" i="53" s="1"/>
  <c r="J45" i="53" s="1"/>
  <c r="P45" i="53" s="1"/>
  <c r="E35" i="53"/>
  <c r="F35" i="53" s="1"/>
  <c r="J35" i="53" s="1"/>
  <c r="P35" i="53" s="1"/>
  <c r="J24" i="59"/>
  <c r="P24" i="59" s="1"/>
  <c r="S24" i="59" s="1"/>
  <c r="J20" i="57"/>
  <c r="P20" i="57" s="1"/>
  <c r="I15" i="59"/>
  <c r="I18" i="59"/>
  <c r="I56" i="59"/>
  <c r="E23" i="61"/>
  <c r="F23" i="61" s="1"/>
  <c r="J23" i="61" s="1"/>
  <c r="P23" i="61" s="1"/>
  <c r="S23" i="61" s="1"/>
  <c r="E17" i="61"/>
  <c r="F17" i="61" s="1"/>
  <c r="J17" i="61" s="1"/>
  <c r="P17" i="61" s="1"/>
  <c r="S17" i="61" s="1"/>
  <c r="E26" i="61"/>
  <c r="F26" i="61" s="1"/>
  <c r="J26" i="61" s="1"/>
  <c r="P26" i="61" s="1"/>
  <c r="S26" i="61" s="1"/>
  <c r="E27" i="61"/>
  <c r="F27" i="61" s="1"/>
  <c r="J27" i="61" s="1"/>
  <c r="P27" i="61" s="1"/>
  <c r="S27" i="61" s="1"/>
  <c r="E45" i="61"/>
  <c r="F45" i="61" s="1"/>
  <c r="J45" i="61" s="1"/>
  <c r="P45" i="61" s="1"/>
  <c r="S45" i="61" s="1"/>
  <c r="E35" i="61"/>
  <c r="F35" i="61" s="1"/>
  <c r="J35" i="61" s="1"/>
  <c r="P35" i="61" s="1"/>
  <c r="S35" i="61" s="1"/>
  <c r="E33" i="61"/>
  <c r="F33" i="61" s="1"/>
  <c r="J33" i="61" s="1"/>
  <c r="P33" i="61" s="1"/>
  <c r="S33" i="61" s="1"/>
  <c r="E15" i="61"/>
  <c r="F15" i="61" s="1"/>
  <c r="J15" i="61" s="1"/>
  <c r="P15" i="61" s="1"/>
  <c r="S15" i="61" s="1"/>
  <c r="E51" i="61"/>
  <c r="F51" i="61" s="1"/>
  <c r="J51" i="61" s="1"/>
  <c r="P51" i="61" s="1"/>
  <c r="S51" i="61" s="1"/>
  <c r="I47" i="58"/>
  <c r="J47" i="58"/>
  <c r="P47" i="58" s="1"/>
  <c r="J14" i="53"/>
  <c r="P14" i="53" s="1"/>
  <c r="I51" i="53"/>
  <c r="J14" i="58"/>
  <c r="P14" i="58" s="1"/>
  <c r="I32" i="58"/>
  <c r="J31" i="57"/>
  <c r="P31" i="57" s="1"/>
  <c r="I17" i="59"/>
  <c r="I9" i="55"/>
  <c r="Q9" i="56"/>
  <c r="S9" i="56" s="1"/>
  <c r="I43" i="59"/>
  <c r="I9" i="53"/>
  <c r="E22" i="58"/>
  <c r="F22" i="58" s="1"/>
  <c r="J22" i="58" s="1"/>
  <c r="P22" i="58" s="1"/>
  <c r="E36" i="57"/>
  <c r="F36" i="57" s="1"/>
  <c r="J36" i="57" s="1"/>
  <c r="P36" i="57" s="1"/>
  <c r="E32" i="57"/>
  <c r="F32" i="57" s="1"/>
  <c r="J32" i="57" s="1"/>
  <c r="P32" i="57" s="1"/>
  <c r="E46" i="61"/>
  <c r="F46" i="61" s="1"/>
  <c r="J46" i="61" s="1"/>
  <c r="P46" i="61" s="1"/>
  <c r="S46" i="61" s="1"/>
  <c r="E47" i="61"/>
  <c r="F47" i="61" s="1"/>
  <c r="J47" i="61" s="1"/>
  <c r="P47" i="61" s="1"/>
  <c r="S47" i="61" s="1"/>
  <c r="E16" i="61"/>
  <c r="F16" i="61" s="1"/>
  <c r="J16" i="61" s="1"/>
  <c r="P16" i="61" s="1"/>
  <c r="S16" i="61" s="1"/>
  <c r="G50" i="60"/>
  <c r="I50" i="60" s="1"/>
  <c r="E38" i="58"/>
  <c r="F38" i="58" s="1"/>
  <c r="J38" i="58" s="1"/>
  <c r="P38" i="58" s="1"/>
  <c r="E37" i="58"/>
  <c r="F37" i="58" s="1"/>
  <c r="J37" i="58" s="1"/>
  <c r="P37" i="58" s="1"/>
  <c r="E52" i="58"/>
  <c r="F52" i="58" s="1"/>
  <c r="J52" i="58" s="1"/>
  <c r="P52" i="58" s="1"/>
  <c r="E18" i="57"/>
  <c r="F18" i="57" s="1"/>
  <c r="J18" i="57" s="1"/>
  <c r="P18" i="57" s="1"/>
  <c r="E25" i="57"/>
  <c r="F25" i="57" s="1"/>
  <c r="J25" i="57" s="1"/>
  <c r="P25" i="57" s="1"/>
  <c r="E43" i="57"/>
  <c r="F43" i="57" s="1"/>
  <c r="J43" i="57" s="1"/>
  <c r="P43" i="57" s="1"/>
  <c r="E28" i="57"/>
  <c r="F28" i="57" s="1"/>
  <c r="J28" i="57" s="1"/>
  <c r="P28" i="57" s="1"/>
  <c r="E41" i="53"/>
  <c r="F41" i="53" s="1"/>
  <c r="J41" i="53" s="1"/>
  <c r="P41" i="53" s="1"/>
  <c r="E28" i="53"/>
  <c r="F28" i="53" s="1"/>
  <c r="J28" i="53" s="1"/>
  <c r="P28" i="53" s="1"/>
  <c r="G11" i="53"/>
  <c r="I11" i="53" s="1"/>
  <c r="J11" i="53"/>
  <c r="P11" i="53" s="1"/>
  <c r="J26" i="53"/>
  <c r="P26" i="53" s="1"/>
  <c r="J26" i="59"/>
  <c r="P26" i="59" s="1"/>
  <c r="J46" i="53"/>
  <c r="P46" i="53" s="1"/>
  <c r="E54" i="61"/>
  <c r="F54" i="61" s="1"/>
  <c r="J54" i="61" s="1"/>
  <c r="P54" i="61" s="1"/>
  <c r="S54" i="61" s="1"/>
  <c r="E40" i="61"/>
  <c r="F40" i="61" s="1"/>
  <c r="J40" i="61" s="1"/>
  <c r="P40" i="61" s="1"/>
  <c r="S40" i="61" s="1"/>
  <c r="E56" i="61"/>
  <c r="F56" i="61" s="1"/>
  <c r="J56" i="61" s="1"/>
  <c r="P56" i="61" s="1"/>
  <c r="S56" i="61" s="1"/>
  <c r="E41" i="61"/>
  <c r="F41" i="61" s="1"/>
  <c r="J41" i="61" s="1"/>
  <c r="P41" i="61" s="1"/>
  <c r="S41" i="61" s="1"/>
  <c r="E22" i="61"/>
  <c r="F22" i="61" s="1"/>
  <c r="J22" i="61" s="1"/>
  <c r="P22" i="61" s="1"/>
  <c r="S22" i="61" s="1"/>
  <c r="E19" i="61"/>
  <c r="F19" i="61" s="1"/>
  <c r="J19" i="61" s="1"/>
  <c r="P19" i="61" s="1"/>
  <c r="S19" i="61" s="1"/>
  <c r="E52" i="61"/>
  <c r="F52" i="61" s="1"/>
  <c r="J52" i="61" s="1"/>
  <c r="P52" i="61" s="1"/>
  <c r="S52" i="61" s="1"/>
  <c r="E29" i="61"/>
  <c r="F29" i="61" s="1"/>
  <c r="J29" i="61" s="1"/>
  <c r="P29" i="61" s="1"/>
  <c r="S29" i="61" s="1"/>
  <c r="J21" i="53"/>
  <c r="P21" i="53" s="1"/>
  <c r="J51" i="53"/>
  <c r="P51" i="53" s="1"/>
  <c r="J52" i="53"/>
  <c r="P52" i="53" s="1"/>
  <c r="I13" i="53"/>
  <c r="I29" i="53"/>
  <c r="J14" i="57"/>
  <c r="P14" i="57" s="1"/>
  <c r="I55" i="57"/>
  <c r="N22" i="57"/>
  <c r="N19" i="56"/>
  <c r="N19" i="57"/>
  <c r="N41" i="57"/>
  <c r="N29" i="57"/>
  <c r="N29" i="56"/>
  <c r="N39" i="57"/>
  <c r="N46" i="57"/>
  <c r="N46" i="56"/>
  <c r="N18" i="56"/>
  <c r="N18" i="57"/>
  <c r="N35" i="56"/>
  <c r="N35" i="57"/>
  <c r="N30" i="57"/>
  <c r="N30" i="56"/>
  <c r="N54" i="57"/>
  <c r="H36" i="54"/>
  <c r="L36" i="54"/>
  <c r="C36" i="54"/>
  <c r="D36" i="54" s="1"/>
  <c r="C20" i="52"/>
  <c r="D20" i="52" s="1"/>
  <c r="H20" i="52"/>
  <c r="L20" i="52"/>
  <c r="L40" i="52"/>
  <c r="H40" i="52"/>
  <c r="C40" i="52"/>
  <c r="D40" i="52" s="1"/>
  <c r="H26" i="52"/>
  <c r="C26" i="52"/>
  <c r="D26" i="52" s="1"/>
  <c r="L26" i="52"/>
  <c r="H33" i="58"/>
  <c r="L33" i="58"/>
  <c r="C33" i="58"/>
  <c r="D33" i="58" s="1"/>
  <c r="O37" i="55"/>
  <c r="O35" i="55"/>
  <c r="O63" i="56"/>
  <c r="S63" i="56" s="1"/>
  <c r="O63" i="55"/>
  <c r="S63" i="55" s="1"/>
  <c r="H11" i="55"/>
  <c r="C11" i="55"/>
  <c r="D11" i="55" s="1"/>
  <c r="L11" i="55"/>
  <c r="N11" i="56" s="1"/>
  <c r="H51" i="55"/>
  <c r="L51" i="55"/>
  <c r="N51" i="56" s="1"/>
  <c r="C51" i="55"/>
  <c r="D51" i="55" s="1"/>
  <c r="O55" i="55"/>
  <c r="S55" i="55" s="1"/>
  <c r="O65" i="55"/>
  <c r="S65" i="55" s="1"/>
  <c r="L8" i="54"/>
  <c r="C8" i="54"/>
  <c r="H8" i="54"/>
  <c r="H8" i="55" s="1"/>
  <c r="L13" i="54"/>
  <c r="C13" i="54"/>
  <c r="D13" i="54" s="1"/>
  <c r="H13" i="54"/>
  <c r="L52" i="54"/>
  <c r="C52" i="54"/>
  <c r="D52" i="54" s="1"/>
  <c r="H52" i="54"/>
  <c r="H47" i="54"/>
  <c r="C47" i="54"/>
  <c r="D47" i="54" s="1"/>
  <c r="L47" i="54"/>
  <c r="H48" i="52"/>
  <c r="C48" i="52"/>
  <c r="D48" i="52" s="1"/>
  <c r="L48" i="52"/>
  <c r="C22" i="52"/>
  <c r="D22" i="52" s="1"/>
  <c r="H22" i="52"/>
  <c r="L22" i="52"/>
  <c r="C33" i="52"/>
  <c r="D33" i="52" s="1"/>
  <c r="H33" i="52"/>
  <c r="L33" i="52"/>
  <c r="C23" i="52"/>
  <c r="D23" i="52" s="1"/>
  <c r="L23" i="52"/>
  <c r="H23" i="52"/>
  <c r="C36" i="52"/>
  <c r="D36" i="52" s="1"/>
  <c r="H36" i="52"/>
  <c r="L36" i="52"/>
  <c r="C12" i="52"/>
  <c r="D12" i="52" s="1"/>
  <c r="H12" i="52"/>
  <c r="L12" i="52"/>
  <c r="C55" i="52"/>
  <c r="D55" i="52" s="1"/>
  <c r="H55" i="52"/>
  <c r="L55" i="52"/>
  <c r="H11" i="52"/>
  <c r="L11" i="52"/>
  <c r="C11" i="52"/>
  <c r="D11" i="52" s="1"/>
  <c r="L50" i="52"/>
  <c r="H50" i="52"/>
  <c r="C50" i="52"/>
  <c r="D50" i="52" s="1"/>
  <c r="O40" i="54"/>
  <c r="O26" i="59"/>
  <c r="O66" i="58"/>
  <c r="S66" i="58" s="1"/>
  <c r="C31" i="58"/>
  <c r="D31" i="58" s="1"/>
  <c r="L31" i="58"/>
  <c r="H31" i="58"/>
  <c r="H54" i="58"/>
  <c r="L54" i="58"/>
  <c r="C54" i="58"/>
  <c r="D54" i="58" s="1"/>
  <c r="L52" i="57"/>
  <c r="H52" i="57"/>
  <c r="C52" i="57"/>
  <c r="D52" i="57" s="1"/>
  <c r="O67" i="55"/>
  <c r="S67" i="55" s="1"/>
  <c r="O23" i="55"/>
  <c r="O67" i="58"/>
  <c r="S67" i="58" s="1"/>
  <c r="O38" i="55"/>
  <c r="S38" i="55" s="1"/>
  <c r="O23" i="58"/>
  <c r="N56" i="52"/>
  <c r="N56" i="53"/>
  <c r="E56" i="52"/>
  <c r="F56" i="52" s="1"/>
  <c r="J56" i="52" s="1"/>
  <c r="P56" i="52" s="1"/>
  <c r="N44" i="52"/>
  <c r="N44" i="53"/>
  <c r="P44" i="52"/>
  <c r="N18" i="52"/>
  <c r="N18" i="53"/>
  <c r="S18" i="53" s="1"/>
  <c r="E29" i="52"/>
  <c r="F29" i="52" s="1"/>
  <c r="J29" i="52" s="1"/>
  <c r="P29" i="52" s="1"/>
  <c r="I44" i="52"/>
  <c r="O14" i="56"/>
  <c r="O28" i="56"/>
  <c r="O28" i="57"/>
  <c r="O57" i="56"/>
  <c r="S57" i="56" s="1"/>
  <c r="O57" i="57"/>
  <c r="S57" i="57" s="1"/>
  <c r="N20" i="57"/>
  <c r="N20" i="56"/>
  <c r="N48" i="56"/>
  <c r="N40" i="57"/>
  <c r="N40" i="56"/>
  <c r="N26" i="57"/>
  <c r="N26" i="56"/>
  <c r="N55" i="57"/>
  <c r="N55" i="56"/>
  <c r="H55" i="56"/>
  <c r="C55" i="56"/>
  <c r="D55" i="56" s="1"/>
  <c r="C14" i="56"/>
  <c r="D14" i="56" s="1"/>
  <c r="H14" i="56"/>
  <c r="H34" i="56"/>
  <c r="C34" i="56"/>
  <c r="D34" i="56" s="1"/>
  <c r="H28" i="56"/>
  <c r="C28" i="56"/>
  <c r="D28" i="56" s="1"/>
  <c r="H26" i="56"/>
  <c r="C26" i="56"/>
  <c r="D26" i="56" s="1"/>
  <c r="H32" i="56"/>
  <c r="C32" i="56"/>
  <c r="D32" i="56" s="1"/>
  <c r="C20" i="56"/>
  <c r="D20" i="56" s="1"/>
  <c r="H20" i="56"/>
  <c r="H25" i="56"/>
  <c r="C25" i="56"/>
  <c r="D25" i="56" s="1"/>
  <c r="C36" i="56"/>
  <c r="D36" i="56" s="1"/>
  <c r="H36" i="56"/>
  <c r="H48" i="56"/>
  <c r="C48" i="56"/>
  <c r="D48" i="56" s="1"/>
  <c r="H38" i="56"/>
  <c r="C38" i="56"/>
  <c r="D38" i="56" s="1"/>
  <c r="H53" i="56"/>
  <c r="C53" i="56"/>
  <c r="D53" i="56" s="1"/>
  <c r="H40" i="56"/>
  <c r="C40" i="56"/>
  <c r="D40" i="56" s="1"/>
  <c r="Q14" i="61"/>
  <c r="S14" i="61" s="1"/>
  <c r="I14" i="60"/>
  <c r="H40" i="54"/>
  <c r="L40" i="54"/>
  <c r="C40" i="54"/>
  <c r="D40" i="54" s="1"/>
  <c r="H25" i="52"/>
  <c r="L25" i="52"/>
  <c r="C25" i="52"/>
  <c r="D25" i="52" s="1"/>
  <c r="H14" i="52"/>
  <c r="C14" i="52"/>
  <c r="D14" i="52" s="1"/>
  <c r="L14" i="52"/>
  <c r="O56" i="55"/>
  <c r="O16" i="56"/>
  <c r="O16" i="55"/>
  <c r="S16" i="55" s="1"/>
  <c r="O60" i="56"/>
  <c r="S60" i="56" s="1"/>
  <c r="O60" i="55"/>
  <c r="S60" i="55" s="1"/>
  <c r="O34" i="55"/>
  <c r="S34" i="55" s="1"/>
  <c r="O34" i="56"/>
  <c r="O20" i="56"/>
  <c r="O20" i="55"/>
  <c r="S20" i="55" s="1"/>
  <c r="H54" i="55"/>
  <c r="C54" i="55"/>
  <c r="D54" i="55" s="1"/>
  <c r="L54" i="55"/>
  <c r="N54" i="56" s="1"/>
  <c r="L41" i="55"/>
  <c r="N41" i="56" s="1"/>
  <c r="H41" i="55"/>
  <c r="C41" i="55"/>
  <c r="D41" i="55" s="1"/>
  <c r="O31" i="55"/>
  <c r="O31" i="54"/>
  <c r="O51" i="55"/>
  <c r="L35" i="54"/>
  <c r="C35" i="54"/>
  <c r="D35" i="54" s="1"/>
  <c r="H35" i="54"/>
  <c r="L43" i="54"/>
  <c r="H43" i="54"/>
  <c r="C43" i="54"/>
  <c r="D43" i="54" s="1"/>
  <c r="H48" i="54"/>
  <c r="L48" i="54"/>
  <c r="C48" i="54"/>
  <c r="D48" i="54" s="1"/>
  <c r="L30" i="54"/>
  <c r="H30" i="54"/>
  <c r="C30" i="54"/>
  <c r="D30" i="54" s="1"/>
  <c r="H51" i="52"/>
  <c r="L51" i="52"/>
  <c r="C51" i="52"/>
  <c r="D51" i="52" s="1"/>
  <c r="C35" i="52"/>
  <c r="D35" i="52" s="1"/>
  <c r="L35" i="52"/>
  <c r="H35" i="52"/>
  <c r="H13" i="52"/>
  <c r="L13" i="52"/>
  <c r="C13" i="52"/>
  <c r="D13" i="52" s="1"/>
  <c r="L27" i="52"/>
  <c r="C27" i="52"/>
  <c r="D27" i="52" s="1"/>
  <c r="H27" i="52"/>
  <c r="L38" i="52"/>
  <c r="C38" i="52"/>
  <c r="D38" i="52" s="1"/>
  <c r="H38" i="52"/>
  <c r="H46" i="52"/>
  <c r="L46" i="52"/>
  <c r="C46" i="52"/>
  <c r="D46" i="52" s="1"/>
  <c r="H21" i="52"/>
  <c r="L21" i="52"/>
  <c r="C21" i="52"/>
  <c r="D21" i="52" s="1"/>
  <c r="L15" i="52"/>
  <c r="C15" i="52"/>
  <c r="D15" i="52" s="1"/>
  <c r="H15" i="52"/>
  <c r="L24" i="52"/>
  <c r="H24" i="52"/>
  <c r="C24" i="52"/>
  <c r="D24" i="52" s="1"/>
  <c r="H54" i="52"/>
  <c r="L54" i="52"/>
  <c r="C54" i="52"/>
  <c r="D54" i="52" s="1"/>
  <c r="O51" i="54"/>
  <c r="O35" i="59"/>
  <c r="O35" i="58"/>
  <c r="O49" i="59"/>
  <c r="O49" i="58"/>
  <c r="O52" i="59"/>
  <c r="O52" i="58"/>
  <c r="C30" i="58"/>
  <c r="D30" i="58" s="1"/>
  <c r="L30" i="58"/>
  <c r="H30" i="58"/>
  <c r="C34" i="58"/>
  <c r="D34" i="58" s="1"/>
  <c r="H34" i="58"/>
  <c r="L34" i="58"/>
  <c r="L27" i="57"/>
  <c r="C27" i="57"/>
  <c r="D27" i="57" s="1"/>
  <c r="H27" i="57"/>
  <c r="O18" i="55"/>
  <c r="S18" i="55" s="1"/>
  <c r="O30" i="55"/>
  <c r="E54" i="1"/>
  <c r="F54" i="1" s="1"/>
  <c r="J54" i="1" s="1"/>
  <c r="E22" i="1"/>
  <c r="F22" i="1" s="1"/>
  <c r="J22" i="1" s="1"/>
  <c r="E21" i="1"/>
  <c r="F21" i="1" s="1"/>
  <c r="J21" i="1" s="1"/>
  <c r="N29" i="52"/>
  <c r="N29" i="53"/>
  <c r="S29" i="53" s="1"/>
  <c r="E18" i="52"/>
  <c r="F18" i="52" s="1"/>
  <c r="J18" i="52" s="1"/>
  <c r="P18" i="52" s="1"/>
  <c r="E28" i="52"/>
  <c r="F28" i="52" s="1"/>
  <c r="J28" i="52" s="1"/>
  <c r="P28" i="52" s="1"/>
  <c r="S28" i="52" s="1"/>
  <c r="N8" i="52"/>
  <c r="P8" i="52"/>
  <c r="N8" i="53"/>
  <c r="N49" i="60"/>
  <c r="P49" i="60"/>
  <c r="N49" i="61"/>
  <c r="N43" i="57"/>
  <c r="N43" i="56"/>
  <c r="O48" i="57"/>
  <c r="O48" i="56"/>
  <c r="O26" i="56"/>
  <c r="O26" i="57"/>
  <c r="N23" i="57"/>
  <c r="N52" i="56"/>
  <c r="N10" i="56"/>
  <c r="L10" i="57"/>
  <c r="N10" i="57" s="1"/>
  <c r="N12" i="57"/>
  <c r="N12" i="56"/>
  <c r="N27" i="56"/>
  <c r="N56" i="56"/>
  <c r="N56" i="57"/>
  <c r="N21" i="57"/>
  <c r="N21" i="56"/>
  <c r="N13" i="56"/>
  <c r="N13" i="57"/>
  <c r="N28" i="56"/>
  <c r="N28" i="57"/>
  <c r="H42" i="56"/>
  <c r="C42" i="56"/>
  <c r="D42" i="56" s="1"/>
  <c r="H19" i="56"/>
  <c r="C19" i="56"/>
  <c r="D19" i="56" s="1"/>
  <c r="C52" i="56"/>
  <c r="D52" i="56" s="1"/>
  <c r="H52" i="56"/>
  <c r="C31" i="56"/>
  <c r="D31" i="56" s="1"/>
  <c r="H31" i="56"/>
  <c r="C41" i="56"/>
  <c r="D41" i="56" s="1"/>
  <c r="H41" i="56"/>
  <c r="H29" i="56"/>
  <c r="C29" i="56"/>
  <c r="D29" i="56" s="1"/>
  <c r="C44" i="56"/>
  <c r="D44" i="56" s="1"/>
  <c r="H44" i="56"/>
  <c r="C21" i="56"/>
  <c r="D21" i="56" s="1"/>
  <c r="H21" i="56"/>
  <c r="C33" i="56"/>
  <c r="D33" i="56" s="1"/>
  <c r="H33" i="56"/>
  <c r="H39" i="56"/>
  <c r="C39" i="56"/>
  <c r="D39" i="56" s="1"/>
  <c r="H11" i="56"/>
  <c r="C11" i="56"/>
  <c r="D11" i="56" s="1"/>
  <c r="C46" i="56"/>
  <c r="D46" i="56" s="1"/>
  <c r="H46" i="56"/>
  <c r="O22" i="58"/>
  <c r="J43" i="1"/>
  <c r="I49" i="60"/>
  <c r="L22" i="55"/>
  <c r="H22" i="55"/>
  <c r="C22" i="55"/>
  <c r="D22" i="55" s="1"/>
  <c r="O12" i="55"/>
  <c r="O12" i="54"/>
  <c r="S12" i="54" s="1"/>
  <c r="H31" i="54"/>
  <c r="L31" i="54"/>
  <c r="C31" i="54"/>
  <c r="D31" i="54" s="1"/>
  <c r="L49" i="52"/>
  <c r="C49" i="52"/>
  <c r="D49" i="52" s="1"/>
  <c r="H49" i="52"/>
  <c r="C37" i="52"/>
  <c r="D37" i="52" s="1"/>
  <c r="H37" i="52"/>
  <c r="L37" i="52"/>
  <c r="C41" i="52"/>
  <c r="D41" i="52" s="1"/>
  <c r="L41" i="52"/>
  <c r="H41" i="52"/>
  <c r="O52" i="55"/>
  <c r="E47" i="1"/>
  <c r="F47" i="1" s="1"/>
  <c r="J47" i="1" s="1"/>
  <c r="E9" i="52"/>
  <c r="F9" i="52" s="1"/>
  <c r="J9" i="52" s="1"/>
  <c r="P9" i="52" s="1"/>
  <c r="S9" i="52" s="1"/>
  <c r="E43" i="52"/>
  <c r="F43" i="52" s="1"/>
  <c r="J43" i="52" s="1"/>
  <c r="P43" i="52" s="1"/>
  <c r="N34" i="52"/>
  <c r="N34" i="53"/>
  <c r="S34" i="53" s="1"/>
  <c r="N36" i="60"/>
  <c r="P36" i="60"/>
  <c r="N36" i="61"/>
  <c r="N32" i="56"/>
  <c r="N32" i="57"/>
  <c r="O59" i="56"/>
  <c r="S59" i="56" s="1"/>
  <c r="O59" i="57"/>
  <c r="S59" i="57" s="1"/>
  <c r="O40" i="56"/>
  <c r="O40" i="57"/>
  <c r="O44" i="57"/>
  <c r="O44" i="56"/>
  <c r="N31" i="56"/>
  <c r="N31" i="57"/>
  <c r="N36" i="57"/>
  <c r="N36" i="56"/>
  <c r="N42" i="56"/>
  <c r="N53" i="57"/>
  <c r="S53" i="57" s="1"/>
  <c r="N53" i="56"/>
  <c r="N45" i="56"/>
  <c r="N45" i="57"/>
  <c r="N15" i="56"/>
  <c r="N15" i="57"/>
  <c r="N37" i="57"/>
  <c r="N44" i="56"/>
  <c r="N44" i="57"/>
  <c r="N51" i="57"/>
  <c r="N11" i="57"/>
  <c r="N24" i="57"/>
  <c r="S24" i="57" s="1"/>
  <c r="N24" i="56"/>
  <c r="H24" i="56"/>
  <c r="C24" i="56"/>
  <c r="D24" i="56" s="1"/>
  <c r="C47" i="56"/>
  <c r="D47" i="56" s="1"/>
  <c r="H47" i="56"/>
  <c r="H18" i="56"/>
  <c r="C18" i="56"/>
  <c r="D18" i="56" s="1"/>
  <c r="H51" i="56"/>
  <c r="C51" i="56"/>
  <c r="D51" i="56" s="1"/>
  <c r="H49" i="56"/>
  <c r="C49" i="56"/>
  <c r="D49" i="56" s="1"/>
  <c r="H15" i="56"/>
  <c r="C15" i="56"/>
  <c r="D15" i="56" s="1"/>
  <c r="H17" i="56"/>
  <c r="C17" i="56"/>
  <c r="D17" i="56" s="1"/>
  <c r="H35" i="56"/>
  <c r="C35" i="56"/>
  <c r="D35" i="56" s="1"/>
  <c r="C30" i="56"/>
  <c r="D30" i="56" s="1"/>
  <c r="H30" i="56"/>
  <c r="C54" i="56"/>
  <c r="D54" i="56" s="1"/>
  <c r="H54" i="56"/>
  <c r="O48" i="58"/>
  <c r="O41" i="56"/>
  <c r="O41" i="55"/>
  <c r="H37" i="55"/>
  <c r="C37" i="55"/>
  <c r="D37" i="55" s="1"/>
  <c r="L37" i="55"/>
  <c r="H56" i="54"/>
  <c r="C56" i="54"/>
  <c r="D56" i="54" s="1"/>
  <c r="L56" i="54"/>
  <c r="L39" i="52"/>
  <c r="C39" i="52"/>
  <c r="D39" i="52" s="1"/>
  <c r="H39" i="52"/>
  <c r="H17" i="52"/>
  <c r="L17" i="52"/>
  <c r="C17" i="52"/>
  <c r="D17" i="52" s="1"/>
  <c r="H49" i="58"/>
  <c r="C49" i="58"/>
  <c r="D49" i="58" s="1"/>
  <c r="L49" i="58"/>
  <c r="L48" i="57"/>
  <c r="H48" i="57"/>
  <c r="C48" i="57"/>
  <c r="D48" i="57" s="1"/>
  <c r="E24" i="1"/>
  <c r="F24" i="1" s="1"/>
  <c r="J24" i="1" s="1"/>
  <c r="O16" i="58"/>
  <c r="O33" i="56"/>
  <c r="O49" i="55"/>
  <c r="S49" i="55" s="1"/>
  <c r="O49" i="56"/>
  <c r="O27" i="55"/>
  <c r="O27" i="56"/>
  <c r="H39" i="55"/>
  <c r="C39" i="55"/>
  <c r="D39" i="55" s="1"/>
  <c r="L39" i="55"/>
  <c r="N39" i="56" s="1"/>
  <c r="C23" i="55"/>
  <c r="D23" i="55" s="1"/>
  <c r="L23" i="55"/>
  <c r="H23" i="55"/>
  <c r="L25" i="54"/>
  <c r="H25" i="54"/>
  <c r="C25" i="54"/>
  <c r="D25" i="54" s="1"/>
  <c r="H46" i="54"/>
  <c r="L46" i="54"/>
  <c r="C46" i="54"/>
  <c r="D46" i="54" s="1"/>
  <c r="C44" i="54"/>
  <c r="D44" i="54" s="1"/>
  <c r="H44" i="54"/>
  <c r="L44" i="54"/>
  <c r="C27" i="54"/>
  <c r="D27" i="54" s="1"/>
  <c r="H27" i="54"/>
  <c r="L27" i="54"/>
  <c r="C42" i="52"/>
  <c r="D42" i="52" s="1"/>
  <c r="H42" i="52"/>
  <c r="L42" i="52"/>
  <c r="L10" i="52"/>
  <c r="C10" i="52"/>
  <c r="D10" i="52" s="1"/>
  <c r="H10" i="52"/>
  <c r="C19" i="52"/>
  <c r="D19" i="52" s="1"/>
  <c r="H19" i="52"/>
  <c r="L19" i="52"/>
  <c r="H47" i="52"/>
  <c r="C47" i="52"/>
  <c r="D47" i="52" s="1"/>
  <c r="L47" i="52"/>
  <c r="L45" i="52"/>
  <c r="C45" i="52"/>
  <c r="D45" i="52" s="1"/>
  <c r="H45" i="52"/>
  <c r="C30" i="52"/>
  <c r="D30" i="52" s="1"/>
  <c r="H30" i="52"/>
  <c r="L30" i="52"/>
  <c r="H32" i="52"/>
  <c r="C32" i="52"/>
  <c r="D32" i="52" s="1"/>
  <c r="L32" i="52"/>
  <c r="C16" i="52"/>
  <c r="D16" i="52" s="1"/>
  <c r="L16" i="52"/>
  <c r="H16" i="52"/>
  <c r="H52" i="52"/>
  <c r="C52" i="52"/>
  <c r="D52" i="52" s="1"/>
  <c r="L52" i="52"/>
  <c r="O54" i="55"/>
  <c r="O33" i="58"/>
  <c r="O46" i="55"/>
  <c r="O69" i="58"/>
  <c r="S69" i="58" s="1"/>
  <c r="O69" i="59"/>
  <c r="S69" i="59" s="1"/>
  <c r="O47" i="59"/>
  <c r="O47" i="58"/>
  <c r="O21" i="58"/>
  <c r="O21" i="59"/>
  <c r="O32" i="59"/>
  <c r="O32" i="58"/>
  <c r="C40" i="58"/>
  <c r="D40" i="58" s="1"/>
  <c r="L40" i="58"/>
  <c r="H40" i="58"/>
  <c r="C18" i="58"/>
  <c r="D18" i="58" s="1"/>
  <c r="H18" i="58"/>
  <c r="L18" i="58"/>
  <c r="C42" i="57"/>
  <c r="D42" i="57" s="1"/>
  <c r="L42" i="57"/>
  <c r="H42" i="57"/>
  <c r="O42" i="55"/>
  <c r="S42" i="55" s="1"/>
  <c r="O69" i="55"/>
  <c r="S69" i="55" s="1"/>
  <c r="E44" i="1"/>
  <c r="F44" i="1" s="1"/>
  <c r="J44" i="1" s="1"/>
  <c r="E31" i="52"/>
  <c r="F31" i="52" s="1"/>
  <c r="J31" i="52" s="1"/>
  <c r="P31" i="52" s="1"/>
  <c r="N31" i="52"/>
  <c r="N31" i="53"/>
  <c r="C6" i="53"/>
  <c r="D6" i="53" s="1"/>
  <c r="D6" i="52"/>
  <c r="N7" i="52"/>
  <c r="N7" i="53"/>
  <c r="E34" i="52"/>
  <c r="F34" i="52" s="1"/>
  <c r="J34" i="52" s="1"/>
  <c r="P34" i="52" s="1"/>
  <c r="E7" i="52"/>
  <c r="F7" i="52" s="1"/>
  <c r="J7" i="52" s="1"/>
  <c r="P7" i="52" s="1"/>
  <c r="J17" i="1"/>
  <c r="O50" i="56"/>
  <c r="O50" i="57"/>
  <c r="O67" i="56"/>
  <c r="S67" i="56" s="1"/>
  <c r="O67" i="57"/>
  <c r="S67" i="57" s="1"/>
  <c r="O32" i="56"/>
  <c r="O32" i="57"/>
  <c r="O65" i="56"/>
  <c r="S65" i="56" s="1"/>
  <c r="O65" i="57"/>
  <c r="S65" i="57" s="1"/>
  <c r="N33" i="56"/>
  <c r="N33" i="57"/>
  <c r="N34" i="56"/>
  <c r="N34" i="57"/>
  <c r="S34" i="57" s="1"/>
  <c r="N50" i="57"/>
  <c r="N50" i="56"/>
  <c r="N14" i="57"/>
  <c r="N14" i="56"/>
  <c r="N16" i="57"/>
  <c r="S16" i="57" s="1"/>
  <c r="N16" i="56"/>
  <c r="L47" i="56"/>
  <c r="N38" i="57"/>
  <c r="N38" i="56"/>
  <c r="L17" i="56"/>
  <c r="N25" i="56"/>
  <c r="N25" i="57"/>
  <c r="L49" i="56"/>
  <c r="H12" i="56"/>
  <c r="C12" i="56"/>
  <c r="D12" i="56" s="1"/>
  <c r="H37" i="56"/>
  <c r="C37" i="56"/>
  <c r="D37" i="56" s="1"/>
  <c r="H43" i="56"/>
  <c r="C43" i="56"/>
  <c r="D43" i="56" s="1"/>
  <c r="C56" i="56"/>
  <c r="D56" i="56" s="1"/>
  <c r="H56" i="56"/>
  <c r="H16" i="56"/>
  <c r="C16" i="56"/>
  <c r="D16" i="56" s="1"/>
  <c r="C10" i="56"/>
  <c r="H10" i="56"/>
  <c r="H10" i="57" s="1"/>
  <c r="H22" i="56"/>
  <c r="C22" i="56"/>
  <c r="D22" i="56" s="1"/>
  <c r="C13" i="56"/>
  <c r="D13" i="56" s="1"/>
  <c r="H13" i="56"/>
  <c r="H23" i="56"/>
  <c r="C23" i="56"/>
  <c r="D23" i="56" s="1"/>
  <c r="H27" i="56"/>
  <c r="C27" i="56"/>
  <c r="D27" i="56" s="1"/>
  <c r="C50" i="56"/>
  <c r="D50" i="56" s="1"/>
  <c r="H50" i="56"/>
  <c r="H45" i="56"/>
  <c r="C45" i="56"/>
  <c r="D45" i="56" s="1"/>
  <c r="I30" i="1"/>
  <c r="S44" i="53" l="1"/>
  <c r="S46" i="57"/>
  <c r="S20" i="59"/>
  <c r="G21" i="58"/>
  <c r="I21" i="58" s="1"/>
  <c r="G17" i="61"/>
  <c r="I17" i="61" s="1"/>
  <c r="J10" i="53"/>
  <c r="P10" i="53" s="1"/>
  <c r="J40" i="59"/>
  <c r="P40" i="59" s="1"/>
  <c r="S53" i="52"/>
  <c r="S31" i="53"/>
  <c r="S53" i="59"/>
  <c r="G28" i="61"/>
  <c r="I28" i="61" s="1"/>
  <c r="J44" i="59"/>
  <c r="P44" i="59" s="1"/>
  <c r="S44" i="59" s="1"/>
  <c r="J55" i="59"/>
  <c r="P55" i="59" s="1"/>
  <c r="G27" i="59"/>
  <c r="I27" i="59" s="1"/>
  <c r="S41" i="59"/>
  <c r="S51" i="54"/>
  <c r="S8" i="53"/>
  <c r="S23" i="57"/>
  <c r="S56" i="58"/>
  <c r="S14" i="58"/>
  <c r="S28" i="59"/>
  <c r="G28" i="59"/>
  <c r="I28" i="59" s="1"/>
  <c r="S38" i="59"/>
  <c r="J19" i="58"/>
  <c r="P19" i="58" s="1"/>
  <c r="S19" i="58" s="1"/>
  <c r="G45" i="53"/>
  <c r="I45" i="53" s="1"/>
  <c r="J54" i="59"/>
  <c r="P54" i="59" s="1"/>
  <c r="S50" i="57"/>
  <c r="S9" i="54"/>
  <c r="S55" i="58"/>
  <c r="S21" i="59"/>
  <c r="S12" i="57"/>
  <c r="S23" i="58"/>
  <c r="S19" i="57"/>
  <c r="S38" i="58"/>
  <c r="S51" i="58"/>
  <c r="J37" i="57"/>
  <c r="P37" i="57" s="1"/>
  <c r="I5" i="1"/>
  <c r="G25" i="58"/>
  <c r="I25" i="58" s="1"/>
  <c r="G35" i="57"/>
  <c r="I35" i="57" s="1"/>
  <c r="G40" i="53"/>
  <c r="I40" i="53" s="1"/>
  <c r="S38" i="57"/>
  <c r="G56" i="61"/>
  <c r="I56" i="61" s="1"/>
  <c r="J21" i="57"/>
  <c r="P21" i="57" s="1"/>
  <c r="S21" i="57" s="1"/>
  <c r="S50" i="59"/>
  <c r="S23" i="59"/>
  <c r="S14" i="59"/>
  <c r="S16" i="59"/>
  <c r="S37" i="57"/>
  <c r="S22" i="58"/>
  <c r="J45" i="59"/>
  <c r="P45" i="59" s="1"/>
  <c r="S45" i="59" s="1"/>
  <c r="S25" i="57"/>
  <c r="S45" i="57"/>
  <c r="S13" i="57"/>
  <c r="S52" i="59"/>
  <c r="S39" i="57"/>
  <c r="S42" i="59"/>
  <c r="S29" i="57"/>
  <c r="S46" i="59"/>
  <c r="S44" i="57"/>
  <c r="S31" i="57"/>
  <c r="S40" i="57"/>
  <c r="S55" i="59"/>
  <c r="S46" i="58"/>
  <c r="G28" i="57"/>
  <c r="I28" i="57" s="1"/>
  <c r="G15" i="61"/>
  <c r="I15" i="61" s="1"/>
  <c r="J29" i="59"/>
  <c r="P29" i="59" s="1"/>
  <c r="S29" i="59" s="1"/>
  <c r="G50" i="59"/>
  <c r="I50" i="59" s="1"/>
  <c r="G14" i="59"/>
  <c r="I14" i="59" s="1"/>
  <c r="S47" i="59"/>
  <c r="S13" i="58"/>
  <c r="S55" i="57"/>
  <c r="S30" i="57"/>
  <c r="S43" i="57"/>
  <c r="S37" i="58"/>
  <c r="S53" i="58"/>
  <c r="S19" i="59"/>
  <c r="S12" i="55"/>
  <c r="S35" i="58"/>
  <c r="S56" i="53"/>
  <c r="S35" i="57"/>
  <c r="G47" i="1"/>
  <c r="I47" i="1" s="1"/>
  <c r="G18" i="52"/>
  <c r="I18" i="52" s="1"/>
  <c r="G21" i="1"/>
  <c r="I21" i="1" s="1"/>
  <c r="G28" i="53"/>
  <c r="I28" i="53" s="1"/>
  <c r="G52" i="58"/>
  <c r="I52" i="58" s="1"/>
  <c r="G32" i="57"/>
  <c r="I32" i="57" s="1"/>
  <c r="G27" i="61"/>
  <c r="I27" i="61" s="1"/>
  <c r="G50" i="61"/>
  <c r="I50" i="61" s="1"/>
  <c r="G34" i="61"/>
  <c r="I34" i="61" s="1"/>
  <c r="G24" i="61"/>
  <c r="I24" i="61" s="1"/>
  <c r="G49" i="61"/>
  <c r="I49" i="61" s="1"/>
  <c r="G36" i="61"/>
  <c r="I36" i="61" s="1"/>
  <c r="G31" i="61"/>
  <c r="I31" i="61" s="1"/>
  <c r="G50" i="53"/>
  <c r="I50" i="53" s="1"/>
  <c r="G27" i="53"/>
  <c r="I27" i="53" s="1"/>
  <c r="G50" i="57"/>
  <c r="I50" i="57" s="1"/>
  <c r="E13" i="60"/>
  <c r="F13" i="60" s="1"/>
  <c r="J13" i="60" s="1"/>
  <c r="G46" i="59"/>
  <c r="I46" i="59" s="1"/>
  <c r="J39" i="59"/>
  <c r="P39" i="59" s="1"/>
  <c r="S39" i="59" s="1"/>
  <c r="G35" i="59"/>
  <c r="I35" i="59" s="1"/>
  <c r="G23" i="53"/>
  <c r="I23" i="53" s="1"/>
  <c r="G39" i="58"/>
  <c r="I39" i="58" s="1"/>
  <c r="G33" i="59"/>
  <c r="I33" i="59" s="1"/>
  <c r="G52" i="61"/>
  <c r="I52" i="61" s="1"/>
  <c r="G23" i="57"/>
  <c r="I23" i="57" s="1"/>
  <c r="G21" i="61"/>
  <c r="I21" i="61" s="1"/>
  <c r="G25" i="61"/>
  <c r="I25" i="61" s="1"/>
  <c r="G39" i="61"/>
  <c r="I39" i="61" s="1"/>
  <c r="G43" i="61"/>
  <c r="I43" i="61" s="1"/>
  <c r="G43" i="53"/>
  <c r="I43" i="53" s="1"/>
  <c r="G31" i="53"/>
  <c r="I31" i="53" s="1"/>
  <c r="G18" i="53"/>
  <c r="I18" i="53" s="1"/>
  <c r="E13" i="59"/>
  <c r="F13" i="59" s="1"/>
  <c r="J13" i="59" s="1"/>
  <c r="P13" i="59" s="1"/>
  <c r="S13" i="59" s="1"/>
  <c r="G22" i="59"/>
  <c r="I22" i="59" s="1"/>
  <c r="S56" i="57"/>
  <c r="S32" i="59"/>
  <c r="S16" i="58"/>
  <c r="S28" i="53"/>
  <c r="S36" i="58"/>
  <c r="S24" i="58"/>
  <c r="S20" i="57"/>
  <c r="S39" i="58"/>
  <c r="S15" i="58"/>
  <c r="S25" i="58"/>
  <c r="S32" i="57"/>
  <c r="S18" i="52"/>
  <c r="S9" i="53"/>
  <c r="S29" i="58"/>
  <c r="S21" i="58"/>
  <c r="G7" i="52"/>
  <c r="I7" i="52" s="1"/>
  <c r="S51" i="57"/>
  <c r="G43" i="52"/>
  <c r="I43" i="52" s="1"/>
  <c r="G54" i="1"/>
  <c r="I54" i="1" s="1"/>
  <c r="G29" i="61"/>
  <c r="I29" i="61" s="1"/>
  <c r="G22" i="61"/>
  <c r="I22" i="61" s="1"/>
  <c r="G41" i="53"/>
  <c r="I41" i="53" s="1"/>
  <c r="G25" i="57"/>
  <c r="I25" i="57" s="1"/>
  <c r="G47" i="61"/>
  <c r="I47" i="61" s="1"/>
  <c r="G26" i="61"/>
  <c r="I26" i="61" s="1"/>
  <c r="G22" i="53"/>
  <c r="I22" i="53" s="1"/>
  <c r="G39" i="57"/>
  <c r="I39" i="57" s="1"/>
  <c r="G8" i="53"/>
  <c r="I8" i="53" s="1"/>
  <c r="G38" i="53"/>
  <c r="I38" i="53" s="1"/>
  <c r="G15" i="58"/>
  <c r="I15" i="58" s="1"/>
  <c r="G42" i="58"/>
  <c r="I42" i="58" s="1"/>
  <c r="G46" i="57"/>
  <c r="I46" i="57" s="1"/>
  <c r="E11" i="57"/>
  <c r="F11" i="57" s="1"/>
  <c r="J11" i="57" s="1"/>
  <c r="P11" i="57" s="1"/>
  <c r="S11" i="57" s="1"/>
  <c r="G47" i="57"/>
  <c r="I47" i="57" s="1"/>
  <c r="G44" i="57"/>
  <c r="I44" i="57" s="1"/>
  <c r="G27" i="58"/>
  <c r="I27" i="58" s="1"/>
  <c r="G17" i="58"/>
  <c r="I17" i="58" s="1"/>
  <c r="G12" i="57"/>
  <c r="I12" i="57" s="1"/>
  <c r="E12" i="58"/>
  <c r="F12" i="58" s="1"/>
  <c r="J12" i="58" s="1"/>
  <c r="P12" i="58" s="1"/>
  <c r="S12" i="58" s="1"/>
  <c r="E11" i="58"/>
  <c r="F11" i="58" s="1"/>
  <c r="J11" i="58" s="1"/>
  <c r="G54" i="61"/>
  <c r="I54" i="61" s="1"/>
  <c r="G38" i="58"/>
  <c r="I38" i="58" s="1"/>
  <c r="G22" i="58"/>
  <c r="I22" i="58" s="1"/>
  <c r="G35" i="61"/>
  <c r="I35" i="61" s="1"/>
  <c r="G49" i="57"/>
  <c r="I49" i="57" s="1"/>
  <c r="G55" i="61"/>
  <c r="I55" i="61" s="1"/>
  <c r="G36" i="53"/>
  <c r="I36" i="53" s="1"/>
  <c r="G41" i="58"/>
  <c r="I41" i="58" s="1"/>
  <c r="S17" i="58"/>
  <c r="G24" i="53"/>
  <c r="I24" i="53" s="1"/>
  <c r="G20" i="53"/>
  <c r="I20" i="53" s="1"/>
  <c r="G48" i="58"/>
  <c r="I48" i="58" s="1"/>
  <c r="G30" i="57"/>
  <c r="I30" i="57" s="1"/>
  <c r="E12" i="59"/>
  <c r="F12" i="59" s="1"/>
  <c r="J12" i="59" s="1"/>
  <c r="G15" i="53"/>
  <c r="I15" i="53" s="1"/>
  <c r="G53" i="57"/>
  <c r="I53" i="57" s="1"/>
  <c r="G42" i="53"/>
  <c r="I42" i="53" s="1"/>
  <c r="G51" i="57"/>
  <c r="I51" i="57" s="1"/>
  <c r="S14" i="57"/>
  <c r="S32" i="58"/>
  <c r="S47" i="58"/>
  <c r="S43" i="52"/>
  <c r="S28" i="57"/>
  <c r="S54" i="57"/>
  <c r="S36" i="61"/>
  <c r="S49" i="61"/>
  <c r="S35" i="59"/>
  <c r="S41" i="57"/>
  <c r="S26" i="58"/>
  <c r="S33" i="57"/>
  <c r="S44" i="52"/>
  <c r="S36" i="59"/>
  <c r="S15" i="57"/>
  <c r="S36" i="57"/>
  <c r="G19" i="61"/>
  <c r="I19" i="61" s="1"/>
  <c r="G41" i="61"/>
  <c r="I41" i="61" s="1"/>
  <c r="G40" i="61"/>
  <c r="I40" i="61" s="1"/>
  <c r="G16" i="61"/>
  <c r="I16" i="61" s="1"/>
  <c r="G46" i="61"/>
  <c r="I46" i="61" s="1"/>
  <c r="G36" i="57"/>
  <c r="I36" i="57" s="1"/>
  <c r="G19" i="53"/>
  <c r="I19" i="53" s="1"/>
  <c r="G29" i="57"/>
  <c r="I29" i="57" s="1"/>
  <c r="G33" i="57"/>
  <c r="I33" i="57" s="1"/>
  <c r="G15" i="57"/>
  <c r="I15" i="57" s="1"/>
  <c r="S36" i="60"/>
  <c r="S26" i="59"/>
  <c r="G13" i="58"/>
  <c r="I13" i="58" s="1"/>
  <c r="G17" i="53"/>
  <c r="I17" i="53" s="1"/>
  <c r="G56" i="57"/>
  <c r="I56" i="57" s="1"/>
  <c r="G45" i="57"/>
  <c r="I45" i="57" s="1"/>
  <c r="G48" i="61"/>
  <c r="I48" i="61" s="1"/>
  <c r="E7" i="53"/>
  <c r="F7" i="53" s="1"/>
  <c r="J7" i="53" s="1"/>
  <c r="P7" i="53" s="1"/>
  <c r="S7" i="53" s="1"/>
  <c r="G31" i="52"/>
  <c r="I31" i="52" s="1"/>
  <c r="G9" i="52"/>
  <c r="I9" i="52" s="1"/>
  <c r="S49" i="60"/>
  <c r="G28" i="52"/>
  <c r="I28" i="52" s="1"/>
  <c r="G22" i="1"/>
  <c r="I22" i="1" s="1"/>
  <c r="S18" i="57"/>
  <c r="S22" i="57"/>
  <c r="G43" i="57"/>
  <c r="I43" i="57" s="1"/>
  <c r="G18" i="57"/>
  <c r="I18" i="57" s="1"/>
  <c r="G37" i="58"/>
  <c r="I37" i="58" s="1"/>
  <c r="G51" i="61"/>
  <c r="I51" i="61" s="1"/>
  <c r="G33" i="61"/>
  <c r="I33" i="61" s="1"/>
  <c r="G45" i="61"/>
  <c r="I45" i="61" s="1"/>
  <c r="G23" i="61"/>
  <c r="I23" i="61" s="1"/>
  <c r="G35" i="53"/>
  <c r="I35" i="53" s="1"/>
  <c r="G38" i="57"/>
  <c r="I38" i="57" s="1"/>
  <c r="G41" i="57"/>
  <c r="I41" i="57" s="1"/>
  <c r="G50" i="58"/>
  <c r="I50" i="58" s="1"/>
  <c r="G26" i="58"/>
  <c r="I26" i="58" s="1"/>
  <c r="G44" i="61"/>
  <c r="I44" i="61" s="1"/>
  <c r="G30" i="61"/>
  <c r="I30" i="61" s="1"/>
  <c r="E7" i="54"/>
  <c r="F7" i="54" s="1"/>
  <c r="J7" i="54" s="1"/>
  <c r="S34" i="52"/>
  <c r="E45" i="56"/>
  <c r="F45" i="56" s="1"/>
  <c r="J45" i="56" s="1"/>
  <c r="P45" i="56" s="1"/>
  <c r="S45" i="56" s="1"/>
  <c r="E45" i="52"/>
  <c r="F45" i="52" s="1"/>
  <c r="J45" i="52" s="1"/>
  <c r="P45" i="52" s="1"/>
  <c r="E46" i="54"/>
  <c r="F46" i="54" s="1"/>
  <c r="J46" i="54" s="1"/>
  <c r="P46" i="54" s="1"/>
  <c r="E54" i="56"/>
  <c r="F54" i="56" s="1"/>
  <c r="J54" i="56" s="1"/>
  <c r="P54" i="56" s="1"/>
  <c r="S54" i="56" s="1"/>
  <c r="E13" i="56"/>
  <c r="F13" i="56" s="1"/>
  <c r="J13" i="56" s="1"/>
  <c r="P13" i="56" s="1"/>
  <c r="S13" i="56" s="1"/>
  <c r="E23" i="56"/>
  <c r="F23" i="56" s="1"/>
  <c r="J23" i="56" s="1"/>
  <c r="P23" i="56" s="1"/>
  <c r="E16" i="56"/>
  <c r="F16" i="56" s="1"/>
  <c r="J16" i="56" s="1"/>
  <c r="P16" i="56" s="1"/>
  <c r="S16" i="56" s="1"/>
  <c r="E12" i="56"/>
  <c r="F12" i="56" s="1"/>
  <c r="J12" i="56" s="1"/>
  <c r="P12" i="56" s="1"/>
  <c r="S12" i="56" s="1"/>
  <c r="E50" i="56"/>
  <c r="F50" i="56" s="1"/>
  <c r="J50" i="56" s="1"/>
  <c r="P50" i="56" s="1"/>
  <c r="S50" i="56" s="1"/>
  <c r="G34" i="52"/>
  <c r="I34" i="52" s="1"/>
  <c r="S7" i="52"/>
  <c r="G44" i="1"/>
  <c r="I44" i="1" s="1"/>
  <c r="E40" i="58"/>
  <c r="F40" i="58" s="1"/>
  <c r="J40" i="58" s="1"/>
  <c r="N52" i="53"/>
  <c r="S52" i="53" s="1"/>
  <c r="N52" i="52"/>
  <c r="N16" i="52"/>
  <c r="N16" i="53"/>
  <c r="S16" i="53" s="1"/>
  <c r="E47" i="52"/>
  <c r="F47" i="52" s="1"/>
  <c r="J47" i="52" s="1"/>
  <c r="P47" i="52" s="1"/>
  <c r="E19" i="52"/>
  <c r="F19" i="52" s="1"/>
  <c r="J19" i="52" s="1"/>
  <c r="P19" i="52" s="1"/>
  <c r="N42" i="52"/>
  <c r="N42" i="53"/>
  <c r="S42" i="53" s="1"/>
  <c r="E44" i="54"/>
  <c r="F44" i="54" s="1"/>
  <c r="J44" i="54" s="1"/>
  <c r="P44" i="54" s="1"/>
  <c r="E25" i="54"/>
  <c r="F25" i="54" s="1"/>
  <c r="J25" i="54" s="1"/>
  <c r="P25" i="54" s="1"/>
  <c r="N23" i="55"/>
  <c r="G24" i="1"/>
  <c r="I24" i="1" s="1"/>
  <c r="N48" i="58"/>
  <c r="S48" i="58" s="1"/>
  <c r="N48" i="57"/>
  <c r="E17" i="52"/>
  <c r="F17" i="52" s="1"/>
  <c r="J17" i="52" s="1"/>
  <c r="P17" i="52" s="1"/>
  <c r="E39" i="52"/>
  <c r="F39" i="52" s="1"/>
  <c r="J39" i="52" s="1"/>
  <c r="E35" i="56"/>
  <c r="F35" i="56" s="1"/>
  <c r="J35" i="56" s="1"/>
  <c r="P35" i="56" s="1"/>
  <c r="S35" i="56" s="1"/>
  <c r="E15" i="56"/>
  <c r="F15" i="56" s="1"/>
  <c r="J15" i="56" s="1"/>
  <c r="P15" i="56" s="1"/>
  <c r="S15" i="56" s="1"/>
  <c r="E51" i="56"/>
  <c r="F51" i="56" s="1"/>
  <c r="J51" i="56" s="1"/>
  <c r="P51" i="56" s="1"/>
  <c r="S51" i="56" s="1"/>
  <c r="N49" i="52"/>
  <c r="N49" i="53"/>
  <c r="S49" i="53" s="1"/>
  <c r="N22" i="55"/>
  <c r="E33" i="56"/>
  <c r="F33" i="56" s="1"/>
  <c r="J33" i="56" s="1"/>
  <c r="P33" i="56" s="1"/>
  <c r="S33" i="56" s="1"/>
  <c r="E44" i="56"/>
  <c r="F44" i="56" s="1"/>
  <c r="J44" i="56" s="1"/>
  <c r="P44" i="56" s="1"/>
  <c r="S44" i="56" s="1"/>
  <c r="E41" i="56"/>
  <c r="F41" i="56" s="1"/>
  <c r="J41" i="56" s="1"/>
  <c r="P41" i="56" s="1"/>
  <c r="S41" i="56" s="1"/>
  <c r="E52" i="56"/>
  <c r="F52" i="56" s="1"/>
  <c r="J52" i="56" s="1"/>
  <c r="P52" i="56" s="1"/>
  <c r="S52" i="56" s="1"/>
  <c r="N23" i="56"/>
  <c r="S8" i="52"/>
  <c r="N27" i="58"/>
  <c r="S27" i="58" s="1"/>
  <c r="N27" i="57"/>
  <c r="N21" i="52"/>
  <c r="N21" i="53"/>
  <c r="S21" i="53" s="1"/>
  <c r="N13" i="52"/>
  <c r="N13" i="53"/>
  <c r="S13" i="53" s="1"/>
  <c r="E35" i="52"/>
  <c r="F35" i="52" s="1"/>
  <c r="J35" i="52" s="1"/>
  <c r="E30" i="54"/>
  <c r="F30" i="54" s="1"/>
  <c r="J30" i="54" s="1"/>
  <c r="N48" i="54"/>
  <c r="N48" i="55"/>
  <c r="S48" i="55" s="1"/>
  <c r="N43" i="55"/>
  <c r="S43" i="55" s="1"/>
  <c r="N43" i="54"/>
  <c r="E40" i="54"/>
  <c r="F40" i="54" s="1"/>
  <c r="J40" i="54" s="1"/>
  <c r="E36" i="56"/>
  <c r="F36" i="56" s="1"/>
  <c r="J36" i="56" s="1"/>
  <c r="P36" i="56" s="1"/>
  <c r="S36" i="56" s="1"/>
  <c r="E20" i="56"/>
  <c r="F20" i="56" s="1"/>
  <c r="J20" i="56" s="1"/>
  <c r="P20" i="56" s="1"/>
  <c r="S20" i="56" s="1"/>
  <c r="G29" i="52"/>
  <c r="I29" i="52" s="1"/>
  <c r="G56" i="52"/>
  <c r="I56" i="52" s="1"/>
  <c r="S56" i="52"/>
  <c r="N12" i="52"/>
  <c r="N12" i="53"/>
  <c r="S12" i="53" s="1"/>
  <c r="E23" i="52"/>
  <c r="F23" i="52" s="1"/>
  <c r="J23" i="52" s="1"/>
  <c r="P23" i="52" s="1"/>
  <c r="N22" i="52"/>
  <c r="N22" i="53"/>
  <c r="S22" i="53" s="1"/>
  <c r="E48" i="52"/>
  <c r="F48" i="52" s="1"/>
  <c r="J48" i="52" s="1"/>
  <c r="D8" i="54"/>
  <c r="C8" i="55"/>
  <c r="D8" i="55" s="1"/>
  <c r="E51" i="55"/>
  <c r="F51" i="55" s="1"/>
  <c r="J51" i="55" s="1"/>
  <c r="P51" i="55" s="1"/>
  <c r="E11" i="55"/>
  <c r="F11" i="55" s="1"/>
  <c r="J11" i="55" s="1"/>
  <c r="E33" i="58"/>
  <c r="F33" i="58" s="1"/>
  <c r="J33" i="58" s="1"/>
  <c r="P33" i="58" s="1"/>
  <c r="E26" i="52"/>
  <c r="F26" i="52" s="1"/>
  <c r="J26" i="52" s="1"/>
  <c r="N40" i="52"/>
  <c r="N40" i="53"/>
  <c r="S40" i="53" s="1"/>
  <c r="E36" i="54"/>
  <c r="F36" i="54" s="1"/>
  <c r="J36" i="54" s="1"/>
  <c r="P36" i="54" s="1"/>
  <c r="E27" i="56"/>
  <c r="F27" i="56" s="1"/>
  <c r="J27" i="56" s="1"/>
  <c r="P27" i="56" s="1"/>
  <c r="N49" i="57"/>
  <c r="S49" i="57" s="1"/>
  <c r="N49" i="56"/>
  <c r="N47" i="56"/>
  <c r="N47" i="57"/>
  <c r="S47" i="57" s="1"/>
  <c r="N42" i="57"/>
  <c r="N42" i="58"/>
  <c r="S42" i="58" s="1"/>
  <c r="N17" i="52"/>
  <c r="N17" i="53"/>
  <c r="S17" i="53" s="1"/>
  <c r="N37" i="55"/>
  <c r="N37" i="56"/>
  <c r="N41" i="52"/>
  <c r="N41" i="53"/>
  <c r="S41" i="53" s="1"/>
  <c r="E37" i="52"/>
  <c r="F37" i="52" s="1"/>
  <c r="J37" i="52" s="1"/>
  <c r="P37" i="52" s="1"/>
  <c r="E31" i="54"/>
  <c r="F31" i="54" s="1"/>
  <c r="J31" i="54" s="1"/>
  <c r="E39" i="56"/>
  <c r="F39" i="56" s="1"/>
  <c r="J39" i="56" s="1"/>
  <c r="P39" i="56" s="1"/>
  <c r="S39" i="56" s="1"/>
  <c r="E29" i="56"/>
  <c r="F29" i="56" s="1"/>
  <c r="J29" i="56" s="1"/>
  <c r="P29" i="56" s="1"/>
  <c r="S29" i="56" s="1"/>
  <c r="E19" i="56"/>
  <c r="F19" i="56" s="1"/>
  <c r="J19" i="56" s="1"/>
  <c r="P19" i="56" s="1"/>
  <c r="S19" i="56" s="1"/>
  <c r="N34" i="58"/>
  <c r="N34" i="59"/>
  <c r="S34" i="59" s="1"/>
  <c r="N30" i="58"/>
  <c r="N30" i="59"/>
  <c r="S30" i="59" s="1"/>
  <c r="E24" i="52"/>
  <c r="F24" i="52" s="1"/>
  <c r="J24" i="52" s="1"/>
  <c r="E15" i="52"/>
  <c r="F15" i="52" s="1"/>
  <c r="J15" i="52" s="1"/>
  <c r="P15" i="52" s="1"/>
  <c r="E27" i="52"/>
  <c r="F27" i="52" s="1"/>
  <c r="J27" i="52" s="1"/>
  <c r="P27" i="52" s="1"/>
  <c r="E51" i="52"/>
  <c r="F51" i="52" s="1"/>
  <c r="J51" i="52" s="1"/>
  <c r="N41" i="55"/>
  <c r="E25" i="52"/>
  <c r="F25" i="52" s="1"/>
  <c r="J25" i="52" s="1"/>
  <c r="P25" i="52" s="1"/>
  <c r="N40" i="54"/>
  <c r="P40" i="54"/>
  <c r="N40" i="55"/>
  <c r="S40" i="55" s="1"/>
  <c r="E53" i="56"/>
  <c r="F53" i="56" s="1"/>
  <c r="J53" i="56" s="1"/>
  <c r="P53" i="56" s="1"/>
  <c r="S53" i="56" s="1"/>
  <c r="E48" i="56"/>
  <c r="F48" i="56" s="1"/>
  <c r="J48" i="56" s="1"/>
  <c r="P48" i="56" s="1"/>
  <c r="S48" i="56" s="1"/>
  <c r="E25" i="56"/>
  <c r="F25" i="56" s="1"/>
  <c r="J25" i="56" s="1"/>
  <c r="P25" i="56" s="1"/>
  <c r="S25" i="56" s="1"/>
  <c r="E32" i="56"/>
  <c r="F32" i="56" s="1"/>
  <c r="J32" i="56" s="1"/>
  <c r="P32" i="56" s="1"/>
  <c r="S32" i="56" s="1"/>
  <c r="E28" i="56"/>
  <c r="F28" i="56" s="1"/>
  <c r="J28" i="56" s="1"/>
  <c r="P28" i="56" s="1"/>
  <c r="S28" i="56" s="1"/>
  <c r="N52" i="57"/>
  <c r="N52" i="58"/>
  <c r="S52" i="58" s="1"/>
  <c r="N50" i="52"/>
  <c r="N50" i="53"/>
  <c r="S50" i="53" s="1"/>
  <c r="N55" i="52"/>
  <c r="N55" i="53"/>
  <c r="S55" i="53" s="1"/>
  <c r="E36" i="52"/>
  <c r="F36" i="52" s="1"/>
  <c r="J36" i="52" s="1"/>
  <c r="N33" i="52"/>
  <c r="N33" i="53"/>
  <c r="S33" i="53" s="1"/>
  <c r="E13" i="54"/>
  <c r="F13" i="54" s="1"/>
  <c r="J13" i="54" s="1"/>
  <c r="N8" i="54"/>
  <c r="L8" i="55"/>
  <c r="N8" i="55" s="1"/>
  <c r="N51" i="55"/>
  <c r="N33" i="59"/>
  <c r="S33" i="59" s="1"/>
  <c r="N33" i="58"/>
  <c r="N20" i="52"/>
  <c r="N20" i="53"/>
  <c r="S20" i="53" s="1"/>
  <c r="N36" i="54"/>
  <c r="N36" i="55"/>
  <c r="S36" i="55" s="1"/>
  <c r="N22" i="56"/>
  <c r="E37" i="56"/>
  <c r="F37" i="56" s="1"/>
  <c r="J37" i="56" s="1"/>
  <c r="P37" i="56" s="1"/>
  <c r="N17" i="56"/>
  <c r="N17" i="57"/>
  <c r="S17" i="57" s="1"/>
  <c r="E6" i="52"/>
  <c r="F6" i="52" s="1"/>
  <c r="J6" i="52" s="1"/>
  <c r="P6" i="52" s="1"/>
  <c r="S6" i="52" s="1"/>
  <c r="E18" i="58"/>
  <c r="F18" i="58" s="1"/>
  <c r="J18" i="58" s="1"/>
  <c r="P18" i="58" s="1"/>
  <c r="E52" i="52"/>
  <c r="F52" i="52" s="1"/>
  <c r="J52" i="52" s="1"/>
  <c r="P52" i="52" s="1"/>
  <c r="N30" i="52"/>
  <c r="N30" i="53"/>
  <c r="S30" i="53" s="1"/>
  <c r="E23" i="55"/>
  <c r="F23" i="55" s="1"/>
  <c r="J23" i="55" s="1"/>
  <c r="P23" i="55" s="1"/>
  <c r="N49" i="58"/>
  <c r="N49" i="59"/>
  <c r="S49" i="59" s="1"/>
  <c r="N39" i="52"/>
  <c r="P39" i="52"/>
  <c r="N39" i="53"/>
  <c r="S39" i="53" s="1"/>
  <c r="D10" i="56"/>
  <c r="C10" i="57"/>
  <c r="D10" i="57" s="1"/>
  <c r="E6" i="53"/>
  <c r="F6" i="53" s="1"/>
  <c r="J6" i="53" s="1"/>
  <c r="E42" i="57"/>
  <c r="F42" i="57" s="1"/>
  <c r="J42" i="57" s="1"/>
  <c r="P42" i="57" s="1"/>
  <c r="N32" i="52"/>
  <c r="N32" i="53"/>
  <c r="S32" i="53" s="1"/>
  <c r="N45" i="52"/>
  <c r="N45" i="53"/>
  <c r="S45" i="53" s="1"/>
  <c r="N19" i="52"/>
  <c r="N19" i="53"/>
  <c r="S19" i="53" s="1"/>
  <c r="E10" i="52"/>
  <c r="F10" i="52" s="1"/>
  <c r="J10" i="52" s="1"/>
  <c r="P10" i="52" s="1"/>
  <c r="E42" i="52"/>
  <c r="F42" i="52" s="1"/>
  <c r="J42" i="52" s="1"/>
  <c r="P42" i="52" s="1"/>
  <c r="N44" i="55"/>
  <c r="S44" i="55" s="1"/>
  <c r="N44" i="54"/>
  <c r="N46" i="55"/>
  <c r="S46" i="55" s="1"/>
  <c r="N46" i="54"/>
  <c r="N25" i="55"/>
  <c r="S25" i="55" s="1"/>
  <c r="N25" i="54"/>
  <c r="N39" i="55"/>
  <c r="E48" i="57"/>
  <c r="F48" i="57" s="1"/>
  <c r="J48" i="57" s="1"/>
  <c r="P48" i="57" s="1"/>
  <c r="E49" i="58"/>
  <c r="F49" i="58" s="1"/>
  <c r="J49" i="58" s="1"/>
  <c r="P49" i="58" s="1"/>
  <c r="G49" i="58"/>
  <c r="I49" i="58" s="1"/>
  <c r="N56" i="55"/>
  <c r="S56" i="55" s="1"/>
  <c r="N56" i="54"/>
  <c r="E37" i="55"/>
  <c r="F37" i="55" s="1"/>
  <c r="J37" i="55" s="1"/>
  <c r="P37" i="55" s="1"/>
  <c r="E17" i="56"/>
  <c r="F17" i="56" s="1"/>
  <c r="J17" i="56" s="1"/>
  <c r="P17" i="56" s="1"/>
  <c r="E49" i="56"/>
  <c r="F49" i="56" s="1"/>
  <c r="J49" i="56" s="1"/>
  <c r="P49" i="56" s="1"/>
  <c r="E18" i="56"/>
  <c r="F18" i="56" s="1"/>
  <c r="J18" i="56" s="1"/>
  <c r="P18" i="56" s="1"/>
  <c r="S18" i="56" s="1"/>
  <c r="E24" i="56"/>
  <c r="F24" i="56" s="1"/>
  <c r="J24" i="56" s="1"/>
  <c r="P24" i="56" s="1"/>
  <c r="S24" i="56" s="1"/>
  <c r="E41" i="52"/>
  <c r="F41" i="52" s="1"/>
  <c r="J41" i="52" s="1"/>
  <c r="P41" i="52" s="1"/>
  <c r="N31" i="54"/>
  <c r="N31" i="55"/>
  <c r="S31" i="55" s="1"/>
  <c r="P31" i="54"/>
  <c r="E22" i="55"/>
  <c r="F22" i="55" s="1"/>
  <c r="J22" i="55" s="1"/>
  <c r="P22" i="55" s="1"/>
  <c r="E46" i="56"/>
  <c r="F46" i="56" s="1"/>
  <c r="J46" i="56" s="1"/>
  <c r="P46" i="56" s="1"/>
  <c r="S46" i="56" s="1"/>
  <c r="E21" i="56"/>
  <c r="F21" i="56" s="1"/>
  <c r="J21" i="56" s="1"/>
  <c r="P21" i="56" s="1"/>
  <c r="S21" i="56" s="1"/>
  <c r="E31" i="56"/>
  <c r="F31" i="56" s="1"/>
  <c r="J31" i="56" s="1"/>
  <c r="P31" i="56" s="1"/>
  <c r="S31" i="56" s="1"/>
  <c r="S27" i="56"/>
  <c r="E30" i="58"/>
  <c r="F30" i="58" s="1"/>
  <c r="J30" i="58" s="1"/>
  <c r="P30" i="58" s="1"/>
  <c r="E54" i="52"/>
  <c r="F54" i="52" s="1"/>
  <c r="J54" i="52" s="1"/>
  <c r="N15" i="52"/>
  <c r="N15" i="53"/>
  <c r="S15" i="53" s="1"/>
  <c r="E46" i="52"/>
  <c r="F46" i="52" s="1"/>
  <c r="J46" i="52" s="1"/>
  <c r="P46" i="52" s="1"/>
  <c r="E38" i="52"/>
  <c r="F38" i="52" s="1"/>
  <c r="J38" i="52" s="1"/>
  <c r="P38" i="52" s="1"/>
  <c r="N27" i="52"/>
  <c r="N27" i="53"/>
  <c r="S27" i="53" s="1"/>
  <c r="N51" i="52"/>
  <c r="P51" i="52"/>
  <c r="N51" i="53"/>
  <c r="S51" i="53" s="1"/>
  <c r="P30" i="54"/>
  <c r="N30" i="55"/>
  <c r="S30" i="55" s="1"/>
  <c r="N30" i="54"/>
  <c r="E43" i="54"/>
  <c r="F43" i="54" s="1"/>
  <c r="J43" i="54" s="1"/>
  <c r="P43" i="54" s="1"/>
  <c r="E35" i="54"/>
  <c r="F35" i="54" s="1"/>
  <c r="J35" i="54" s="1"/>
  <c r="P35" i="54" s="1"/>
  <c r="N54" i="55"/>
  <c r="N14" i="52"/>
  <c r="N14" i="53"/>
  <c r="S14" i="53" s="1"/>
  <c r="N25" i="52"/>
  <c r="N25" i="53"/>
  <c r="S25" i="53" s="1"/>
  <c r="E14" i="56"/>
  <c r="F14" i="56" s="1"/>
  <c r="J14" i="56" s="1"/>
  <c r="P14" i="56" s="1"/>
  <c r="S14" i="56" s="1"/>
  <c r="S26" i="57"/>
  <c r="E54" i="58"/>
  <c r="F54" i="58" s="1"/>
  <c r="J54" i="58" s="1"/>
  <c r="P54" i="58" s="1"/>
  <c r="N31" i="58"/>
  <c r="N31" i="59"/>
  <c r="S31" i="59" s="1"/>
  <c r="E11" i="52"/>
  <c r="F11" i="52" s="1"/>
  <c r="J11" i="52" s="1"/>
  <c r="P11" i="52" s="1"/>
  <c r="E12" i="52"/>
  <c r="F12" i="52" s="1"/>
  <c r="J12" i="52" s="1"/>
  <c r="P12" i="52" s="1"/>
  <c r="E22" i="52"/>
  <c r="F22" i="52" s="1"/>
  <c r="J22" i="52" s="1"/>
  <c r="P22" i="52" s="1"/>
  <c r="N47" i="55"/>
  <c r="S47" i="55" s="1"/>
  <c r="N47" i="54"/>
  <c r="E52" i="54"/>
  <c r="F52" i="54" s="1"/>
  <c r="J52" i="54" s="1"/>
  <c r="P52" i="54" s="1"/>
  <c r="N13" i="54"/>
  <c r="P13" i="54"/>
  <c r="N13" i="55"/>
  <c r="S13" i="55" s="1"/>
  <c r="E40" i="52"/>
  <c r="F40" i="52" s="1"/>
  <c r="J40" i="52" s="1"/>
  <c r="P40" i="52" s="1"/>
  <c r="S31" i="52"/>
  <c r="E16" i="52"/>
  <c r="F16" i="52" s="1"/>
  <c r="J16" i="52" s="1"/>
  <c r="P16" i="52" s="1"/>
  <c r="E27" i="54"/>
  <c r="F27" i="54" s="1"/>
  <c r="J27" i="54" s="1"/>
  <c r="P27" i="54" s="1"/>
  <c r="E47" i="56"/>
  <c r="F47" i="56" s="1"/>
  <c r="J47" i="56" s="1"/>
  <c r="P47" i="56" s="1"/>
  <c r="E56" i="56"/>
  <c r="F56" i="56" s="1"/>
  <c r="J56" i="56" s="1"/>
  <c r="P56" i="56" s="1"/>
  <c r="S56" i="56" s="1"/>
  <c r="E22" i="56"/>
  <c r="F22" i="56" s="1"/>
  <c r="J22" i="56" s="1"/>
  <c r="P22" i="56" s="1"/>
  <c r="E43" i="56"/>
  <c r="F43" i="56" s="1"/>
  <c r="J43" i="56" s="1"/>
  <c r="P43" i="56" s="1"/>
  <c r="S43" i="56" s="1"/>
  <c r="N18" i="58"/>
  <c r="N18" i="59"/>
  <c r="S18" i="59" s="1"/>
  <c r="N40" i="58"/>
  <c r="P40" i="58"/>
  <c r="N40" i="59"/>
  <c r="S40" i="59" s="1"/>
  <c r="E32" i="52"/>
  <c r="F32" i="52" s="1"/>
  <c r="J32" i="52" s="1"/>
  <c r="P32" i="52" s="1"/>
  <c r="E30" i="52"/>
  <c r="F30" i="52" s="1"/>
  <c r="J30" i="52" s="1"/>
  <c r="P30" i="52" s="1"/>
  <c r="N47" i="52"/>
  <c r="N47" i="53"/>
  <c r="S47" i="53" s="1"/>
  <c r="N10" i="52"/>
  <c r="N10" i="53"/>
  <c r="S10" i="53" s="1"/>
  <c r="N27" i="55"/>
  <c r="S27" i="55" s="1"/>
  <c r="N27" i="54"/>
  <c r="E39" i="55"/>
  <c r="F39" i="55" s="1"/>
  <c r="J39" i="55" s="1"/>
  <c r="P39" i="55" s="1"/>
  <c r="E56" i="54"/>
  <c r="F56" i="54" s="1"/>
  <c r="J56" i="54" s="1"/>
  <c r="P56" i="54" s="1"/>
  <c r="E30" i="56"/>
  <c r="F30" i="56" s="1"/>
  <c r="J30" i="56" s="1"/>
  <c r="P30" i="56" s="1"/>
  <c r="S30" i="56" s="1"/>
  <c r="N37" i="52"/>
  <c r="N37" i="53"/>
  <c r="S37" i="53" s="1"/>
  <c r="E49" i="52"/>
  <c r="F49" i="52" s="1"/>
  <c r="J49" i="52" s="1"/>
  <c r="P49" i="52" s="1"/>
  <c r="E11" i="56"/>
  <c r="F11" i="56" s="1"/>
  <c r="J11" i="56" s="1"/>
  <c r="P11" i="56" s="1"/>
  <c r="S11" i="56" s="1"/>
  <c r="E42" i="56"/>
  <c r="F42" i="56" s="1"/>
  <c r="J42" i="56" s="1"/>
  <c r="P42" i="56" s="1"/>
  <c r="S42" i="56" s="1"/>
  <c r="S29" i="52"/>
  <c r="E27" i="57"/>
  <c r="F27" i="57" s="1"/>
  <c r="J27" i="57" s="1"/>
  <c r="P27" i="57" s="1"/>
  <c r="E34" i="58"/>
  <c r="F34" i="58" s="1"/>
  <c r="J34" i="58" s="1"/>
  <c r="P34" i="58" s="1"/>
  <c r="N54" i="52"/>
  <c r="P54" i="52"/>
  <c r="N54" i="53"/>
  <c r="S54" i="53" s="1"/>
  <c r="N24" i="52"/>
  <c r="P24" i="52"/>
  <c r="N24" i="53"/>
  <c r="S24" i="53" s="1"/>
  <c r="E21" i="52"/>
  <c r="F21" i="52" s="1"/>
  <c r="J21" i="52" s="1"/>
  <c r="P21" i="52" s="1"/>
  <c r="N46" i="52"/>
  <c r="N46" i="53"/>
  <c r="S46" i="53" s="1"/>
  <c r="N38" i="52"/>
  <c r="N38" i="53"/>
  <c r="S38" i="53" s="1"/>
  <c r="E13" i="52"/>
  <c r="F13" i="52" s="1"/>
  <c r="J13" i="52" s="1"/>
  <c r="P13" i="52" s="1"/>
  <c r="N35" i="52"/>
  <c r="P35" i="52"/>
  <c r="N35" i="53"/>
  <c r="S35" i="53" s="1"/>
  <c r="E48" i="54"/>
  <c r="F48" i="54" s="1"/>
  <c r="J48" i="54" s="1"/>
  <c r="P48" i="54" s="1"/>
  <c r="N35" i="54"/>
  <c r="N35" i="55"/>
  <c r="S35" i="55" s="1"/>
  <c r="E41" i="55"/>
  <c r="F41" i="55" s="1"/>
  <c r="J41" i="55" s="1"/>
  <c r="P41" i="55" s="1"/>
  <c r="E54" i="55"/>
  <c r="F54" i="55" s="1"/>
  <c r="J54" i="55" s="1"/>
  <c r="P54" i="55" s="1"/>
  <c r="E14" i="52"/>
  <c r="F14" i="52" s="1"/>
  <c r="J14" i="52" s="1"/>
  <c r="P14" i="52" s="1"/>
  <c r="E40" i="56"/>
  <c r="F40" i="56" s="1"/>
  <c r="J40" i="56" s="1"/>
  <c r="P40" i="56" s="1"/>
  <c r="S40" i="56" s="1"/>
  <c r="E38" i="56"/>
  <c r="F38" i="56" s="1"/>
  <c r="J38" i="56" s="1"/>
  <c r="P38" i="56" s="1"/>
  <c r="S38" i="56" s="1"/>
  <c r="E26" i="56"/>
  <c r="F26" i="56" s="1"/>
  <c r="J26" i="56" s="1"/>
  <c r="P26" i="56" s="1"/>
  <c r="S26" i="56" s="1"/>
  <c r="E34" i="56"/>
  <c r="F34" i="56" s="1"/>
  <c r="J34" i="56" s="1"/>
  <c r="P34" i="56" s="1"/>
  <c r="S34" i="56" s="1"/>
  <c r="E55" i="56"/>
  <c r="F55" i="56" s="1"/>
  <c r="J55" i="56" s="1"/>
  <c r="P55" i="56" s="1"/>
  <c r="S55" i="56" s="1"/>
  <c r="E52" i="57"/>
  <c r="F52" i="57" s="1"/>
  <c r="J52" i="57" s="1"/>
  <c r="P52" i="57" s="1"/>
  <c r="N54" i="58"/>
  <c r="N54" i="59"/>
  <c r="S54" i="59" s="1"/>
  <c r="E31" i="58"/>
  <c r="F31" i="58" s="1"/>
  <c r="J31" i="58" s="1"/>
  <c r="P31" i="58" s="1"/>
  <c r="E50" i="52"/>
  <c r="F50" i="52" s="1"/>
  <c r="J50" i="52" s="1"/>
  <c r="P50" i="52" s="1"/>
  <c r="N11" i="52"/>
  <c r="N11" i="53"/>
  <c r="S11" i="53" s="1"/>
  <c r="E55" i="52"/>
  <c r="F55" i="52" s="1"/>
  <c r="J55" i="52" s="1"/>
  <c r="P55" i="52" s="1"/>
  <c r="N36" i="52"/>
  <c r="P36" i="52"/>
  <c r="N36" i="53"/>
  <c r="S36" i="53" s="1"/>
  <c r="N23" i="52"/>
  <c r="N23" i="53"/>
  <c r="S23" i="53" s="1"/>
  <c r="E33" i="52"/>
  <c r="F33" i="52" s="1"/>
  <c r="J33" i="52" s="1"/>
  <c r="P33" i="52" s="1"/>
  <c r="N48" i="52"/>
  <c r="P48" i="52"/>
  <c r="N48" i="53"/>
  <c r="S48" i="53" s="1"/>
  <c r="E47" i="54"/>
  <c r="F47" i="54" s="1"/>
  <c r="J47" i="54" s="1"/>
  <c r="P47" i="54" s="1"/>
  <c r="N52" i="55"/>
  <c r="S52" i="55" s="1"/>
  <c r="N52" i="54"/>
  <c r="P11" i="55"/>
  <c r="N11" i="55"/>
  <c r="N26" i="52"/>
  <c r="P26" i="52"/>
  <c r="N26" i="53"/>
  <c r="S26" i="53" s="1"/>
  <c r="E20" i="52"/>
  <c r="F20" i="52" s="1"/>
  <c r="J20" i="52" s="1"/>
  <c r="P20" i="52" s="1"/>
  <c r="G42" i="52" l="1"/>
  <c r="I42" i="52" s="1"/>
  <c r="G34" i="56"/>
  <c r="I34" i="56" s="1"/>
  <c r="G37" i="55"/>
  <c r="I37" i="55" s="1"/>
  <c r="S23" i="56"/>
  <c r="G14" i="52"/>
  <c r="I14" i="52" s="1"/>
  <c r="G20" i="56"/>
  <c r="I20" i="56" s="1"/>
  <c r="G45" i="56"/>
  <c r="I45" i="56" s="1"/>
  <c r="G47" i="56"/>
  <c r="I47" i="56" s="1"/>
  <c r="G32" i="56"/>
  <c r="I32" i="56" s="1"/>
  <c r="G11" i="57"/>
  <c r="G13" i="59"/>
  <c r="G37" i="52"/>
  <c r="I37" i="52" s="1"/>
  <c r="G52" i="56"/>
  <c r="I52" i="56" s="1"/>
  <c r="G17" i="52"/>
  <c r="I17" i="52" s="1"/>
  <c r="G40" i="58"/>
  <c r="I40" i="58" s="1"/>
  <c r="G22" i="56"/>
  <c r="I22" i="56" s="1"/>
  <c r="G12" i="59"/>
  <c r="I12" i="59" s="1"/>
  <c r="G13" i="60"/>
  <c r="I13" i="60" s="1"/>
  <c r="G39" i="55"/>
  <c r="I39" i="55" s="1"/>
  <c r="G41" i="52"/>
  <c r="I41" i="52" s="1"/>
  <c r="S45" i="52"/>
  <c r="G48" i="56"/>
  <c r="I48" i="56" s="1"/>
  <c r="G51" i="52"/>
  <c r="I51" i="52" s="1"/>
  <c r="G50" i="56"/>
  <c r="I50" i="56" s="1"/>
  <c r="S44" i="54"/>
  <c r="G27" i="56"/>
  <c r="I27" i="56" s="1"/>
  <c r="G35" i="52"/>
  <c r="I35" i="52" s="1"/>
  <c r="G23" i="56"/>
  <c r="I23" i="56" s="1"/>
  <c r="G7" i="53"/>
  <c r="I7" i="53" s="1"/>
  <c r="T2" i="61"/>
  <c r="T61" i="61" s="1"/>
  <c r="G12" i="58"/>
  <c r="G25" i="56"/>
  <c r="I25" i="56" s="1"/>
  <c r="G40" i="54"/>
  <c r="I40" i="54" s="1"/>
  <c r="G52" i="54"/>
  <c r="I52" i="54" s="1"/>
  <c r="G13" i="56"/>
  <c r="I13" i="56" s="1"/>
  <c r="G11" i="58"/>
  <c r="I11" i="58" s="1"/>
  <c r="G20" i="52"/>
  <c r="I20" i="52" s="1"/>
  <c r="S11" i="55"/>
  <c r="G37" i="56"/>
  <c r="I37" i="56" s="1"/>
  <c r="G11" i="55"/>
  <c r="I11" i="55" s="1"/>
  <c r="Q11" i="58"/>
  <c r="S11" i="58" s="1"/>
  <c r="I11" i="57"/>
  <c r="S37" i="52"/>
  <c r="S31" i="54"/>
  <c r="S24" i="52"/>
  <c r="S38" i="52"/>
  <c r="S15" i="52"/>
  <c r="G47" i="54"/>
  <c r="I47" i="54" s="1"/>
  <c r="G31" i="58"/>
  <c r="I31" i="58" s="1"/>
  <c r="G41" i="55"/>
  <c r="I41" i="55" s="1"/>
  <c r="G34" i="58"/>
  <c r="I34" i="58" s="1"/>
  <c r="G40" i="52"/>
  <c r="I40" i="52" s="1"/>
  <c r="S13" i="54"/>
  <c r="G35" i="54"/>
  <c r="I35" i="54" s="1"/>
  <c r="G38" i="52"/>
  <c r="I38" i="52" s="1"/>
  <c r="G21" i="56"/>
  <c r="I21" i="56" s="1"/>
  <c r="G6" i="53"/>
  <c r="I6" i="53" s="1"/>
  <c r="G6" i="52"/>
  <c r="I6" i="52" s="1"/>
  <c r="G15" i="52"/>
  <c r="I15" i="52" s="1"/>
  <c r="G44" i="56"/>
  <c r="I44" i="56" s="1"/>
  <c r="S52" i="54"/>
  <c r="G38" i="56"/>
  <c r="I38" i="56" s="1"/>
  <c r="G13" i="52"/>
  <c r="I13" i="52" s="1"/>
  <c r="G11" i="56"/>
  <c r="I11" i="56" s="1"/>
  <c r="G32" i="52"/>
  <c r="I32" i="52" s="1"/>
  <c r="G43" i="56"/>
  <c r="I43" i="56" s="1"/>
  <c r="G54" i="52"/>
  <c r="I54" i="52" s="1"/>
  <c r="G13" i="54"/>
  <c r="I13" i="54" s="1"/>
  <c r="G36" i="52"/>
  <c r="I36" i="52" s="1"/>
  <c r="G31" i="54"/>
  <c r="I31" i="54" s="1"/>
  <c r="S17" i="52"/>
  <c r="G12" i="56"/>
  <c r="I12" i="56" s="1"/>
  <c r="G46" i="54"/>
  <c r="I46" i="54" s="1"/>
  <c r="G7" i="54"/>
  <c r="I7" i="54" s="1"/>
  <c r="S30" i="54"/>
  <c r="S33" i="58"/>
  <c r="G29" i="56"/>
  <c r="I29" i="56" s="1"/>
  <c r="S37" i="55"/>
  <c r="G26" i="52"/>
  <c r="I26" i="52" s="1"/>
  <c r="G48" i="52"/>
  <c r="I48" i="52" s="1"/>
  <c r="G30" i="54"/>
  <c r="I30" i="54" s="1"/>
  <c r="G15" i="56"/>
  <c r="I15" i="56" s="1"/>
  <c r="S41" i="55"/>
  <c r="G50" i="52"/>
  <c r="I50" i="52" s="1"/>
  <c r="G54" i="55"/>
  <c r="I54" i="55" s="1"/>
  <c r="G21" i="52"/>
  <c r="I21" i="52" s="1"/>
  <c r="G42" i="56"/>
  <c r="I42" i="56" s="1"/>
  <c r="G49" i="52"/>
  <c r="I49" i="52" s="1"/>
  <c r="G30" i="56"/>
  <c r="I30" i="56" s="1"/>
  <c r="S10" i="52"/>
  <c r="G30" i="52"/>
  <c r="I30" i="52" s="1"/>
  <c r="S18" i="58"/>
  <c r="S47" i="54"/>
  <c r="G54" i="58"/>
  <c r="I54" i="58" s="1"/>
  <c r="S27" i="52"/>
  <c r="G46" i="52"/>
  <c r="I46" i="52" s="1"/>
  <c r="S56" i="54"/>
  <c r="G48" i="57"/>
  <c r="I48" i="57" s="1"/>
  <c r="S39" i="55"/>
  <c r="S46" i="54"/>
  <c r="G10" i="52"/>
  <c r="I10" i="52" s="1"/>
  <c r="S19" i="52"/>
  <c r="E10" i="56"/>
  <c r="F10" i="56" s="1"/>
  <c r="J10" i="56" s="1"/>
  <c r="P10" i="56" s="1"/>
  <c r="S10" i="56" s="1"/>
  <c r="G52" i="52"/>
  <c r="I52" i="52" s="1"/>
  <c r="S22" i="56"/>
  <c r="S20" i="52"/>
  <c r="S51" i="55"/>
  <c r="S52" i="57"/>
  <c r="G25" i="52"/>
  <c r="I25" i="52" s="1"/>
  <c r="G19" i="56"/>
  <c r="I19" i="56" s="1"/>
  <c r="G39" i="56"/>
  <c r="I39" i="56" s="1"/>
  <c r="S41" i="52"/>
  <c r="S49" i="56"/>
  <c r="G36" i="54"/>
  <c r="I36" i="54" s="1"/>
  <c r="S40" i="52"/>
  <c r="G23" i="52"/>
  <c r="I23" i="52" s="1"/>
  <c r="S12" i="52"/>
  <c r="G36" i="56"/>
  <c r="I36" i="56" s="1"/>
  <c r="G41" i="56"/>
  <c r="I41" i="56" s="1"/>
  <c r="G33" i="56"/>
  <c r="I33" i="56" s="1"/>
  <c r="G51" i="56"/>
  <c r="I51" i="56" s="1"/>
  <c r="G35" i="56"/>
  <c r="I35" i="56" s="1"/>
  <c r="S48" i="57"/>
  <c r="G19" i="52"/>
  <c r="I19" i="52" s="1"/>
  <c r="G16" i="56"/>
  <c r="I16" i="56" s="1"/>
  <c r="S25" i="54"/>
  <c r="E8" i="55"/>
  <c r="F8" i="55" s="1"/>
  <c r="J8" i="55" s="1"/>
  <c r="S48" i="52"/>
  <c r="S36" i="52"/>
  <c r="S54" i="58"/>
  <c r="S35" i="54"/>
  <c r="S40" i="58"/>
  <c r="G16" i="52"/>
  <c r="I16" i="52" s="1"/>
  <c r="G12" i="52"/>
  <c r="I12" i="52" s="1"/>
  <c r="S14" i="52"/>
  <c r="S51" i="52"/>
  <c r="G22" i="55"/>
  <c r="I22" i="55" s="1"/>
  <c r="G24" i="56"/>
  <c r="I24" i="56" s="1"/>
  <c r="G49" i="56"/>
  <c r="I49" i="56" s="1"/>
  <c r="S32" i="52"/>
  <c r="S49" i="58"/>
  <c r="S55" i="52"/>
  <c r="S34" i="58"/>
  <c r="S47" i="56"/>
  <c r="E8" i="54"/>
  <c r="F8" i="54" s="1"/>
  <c r="J8" i="54" s="1"/>
  <c r="P8" i="54" s="1"/>
  <c r="S8" i="54" s="1"/>
  <c r="S21" i="52"/>
  <c r="S22" i="55"/>
  <c r="S49" i="52"/>
  <c r="G25" i="54"/>
  <c r="I25" i="54" s="1"/>
  <c r="S42" i="52"/>
  <c r="S16" i="52"/>
  <c r="S17" i="56"/>
  <c r="S36" i="54"/>
  <c r="S33" i="52"/>
  <c r="S50" i="52"/>
  <c r="S26" i="52"/>
  <c r="G33" i="52"/>
  <c r="I33" i="52" s="1"/>
  <c r="S23" i="52"/>
  <c r="G55" i="52"/>
  <c r="I55" i="52" s="1"/>
  <c r="S11" i="52"/>
  <c r="G52" i="57"/>
  <c r="I52" i="57" s="1"/>
  <c r="G55" i="56"/>
  <c r="I55" i="56" s="1"/>
  <c r="G26" i="56"/>
  <c r="I26" i="56" s="1"/>
  <c r="G40" i="56"/>
  <c r="I40" i="56" s="1"/>
  <c r="G48" i="54"/>
  <c r="I48" i="54" s="1"/>
  <c r="S35" i="52"/>
  <c r="S46" i="52"/>
  <c r="S54" i="52"/>
  <c r="G27" i="57"/>
  <c r="I27" i="57" s="1"/>
  <c r="G56" i="54"/>
  <c r="I56" i="54" s="1"/>
  <c r="S27" i="54"/>
  <c r="S47" i="52"/>
  <c r="G56" i="56"/>
  <c r="I56" i="56" s="1"/>
  <c r="G27" i="54"/>
  <c r="I27" i="54" s="1"/>
  <c r="G22" i="52"/>
  <c r="I22" i="52" s="1"/>
  <c r="G11" i="52"/>
  <c r="I11" i="52" s="1"/>
  <c r="S31" i="58"/>
  <c r="G14" i="56"/>
  <c r="I14" i="56" s="1"/>
  <c r="S25" i="52"/>
  <c r="S54" i="55"/>
  <c r="G43" i="54"/>
  <c r="I43" i="54" s="1"/>
  <c r="G30" i="58"/>
  <c r="I30" i="58" s="1"/>
  <c r="G31" i="56"/>
  <c r="I31" i="56" s="1"/>
  <c r="G46" i="56"/>
  <c r="I46" i="56" s="1"/>
  <c r="G18" i="56"/>
  <c r="I18" i="56" s="1"/>
  <c r="G17" i="56"/>
  <c r="I17" i="56" s="1"/>
  <c r="G42" i="57"/>
  <c r="I42" i="57" s="1"/>
  <c r="E10" i="57"/>
  <c r="F10" i="57" s="1"/>
  <c r="J10" i="57" s="1"/>
  <c r="S39" i="52"/>
  <c r="G23" i="55"/>
  <c r="I23" i="55" s="1"/>
  <c r="S30" i="52"/>
  <c r="G18" i="58"/>
  <c r="I18" i="58" s="1"/>
  <c r="G28" i="56"/>
  <c r="I28" i="56" s="1"/>
  <c r="G53" i="56"/>
  <c r="I53" i="56" s="1"/>
  <c r="S40" i="54"/>
  <c r="G27" i="52"/>
  <c r="I27" i="52" s="1"/>
  <c r="G24" i="52"/>
  <c r="I24" i="52" s="1"/>
  <c r="S30" i="58"/>
  <c r="S37" i="56"/>
  <c r="S42" i="57"/>
  <c r="G33" i="58"/>
  <c r="I33" i="58" s="1"/>
  <c r="G51" i="55"/>
  <c r="I51" i="55" s="1"/>
  <c r="S22" i="52"/>
  <c r="S43" i="54"/>
  <c r="S48" i="54"/>
  <c r="S13" i="52"/>
  <c r="S27" i="57"/>
  <c r="G39" i="52"/>
  <c r="I39" i="52" s="1"/>
  <c r="S23" i="55"/>
  <c r="G44" i="54"/>
  <c r="I44" i="54" s="1"/>
  <c r="G47" i="52"/>
  <c r="I47" i="52" s="1"/>
  <c r="S52" i="52"/>
  <c r="G54" i="56"/>
  <c r="I54" i="56" s="1"/>
  <c r="G45" i="52"/>
  <c r="I45" i="52" s="1"/>
  <c r="Q7" i="54" l="1"/>
  <c r="S7" i="54" s="1"/>
  <c r="T2" i="54" s="1"/>
  <c r="T8" i="54" s="1"/>
  <c r="T36" i="61"/>
  <c r="Q13" i="60"/>
  <c r="S13" i="60" s="1"/>
  <c r="T2" i="60" s="1"/>
  <c r="T30" i="60" s="1"/>
  <c r="I13" i="59"/>
  <c r="Q6" i="53"/>
  <c r="S6" i="53" s="1"/>
  <c r="T2" i="53" s="1"/>
  <c r="T6" i="53" s="1"/>
  <c r="T46" i="61"/>
  <c r="T39" i="61"/>
  <c r="T54" i="61"/>
  <c r="T48" i="61"/>
  <c r="T26" i="61"/>
  <c r="T16" i="61"/>
  <c r="T40" i="61"/>
  <c r="T44" i="61"/>
  <c r="T47" i="61"/>
  <c r="T41" i="61"/>
  <c r="T35" i="61"/>
  <c r="T57" i="61"/>
  <c r="T49" i="61"/>
  <c r="T67" i="61"/>
  <c r="T31" i="61"/>
  <c r="T66" i="61"/>
  <c r="T58" i="61"/>
  <c r="T55" i="61"/>
  <c r="T62" i="61"/>
  <c r="T22" i="61"/>
  <c r="T65" i="61"/>
  <c r="T50" i="61"/>
  <c r="T64" i="61"/>
  <c r="T56" i="61"/>
  <c r="T51" i="61"/>
  <c r="T14" i="61"/>
  <c r="T15" i="61"/>
  <c r="T23" i="61"/>
  <c r="T33" i="61"/>
  <c r="T21" i="61"/>
  <c r="T18" i="61"/>
  <c r="T42" i="61"/>
  <c r="T30" i="61"/>
  <c r="T29" i="61"/>
  <c r="T20" i="61"/>
  <c r="T52" i="61"/>
  <c r="T69" i="61"/>
  <c r="T45" i="61"/>
  <c r="T60" i="61"/>
  <c r="T53" i="61"/>
  <c r="T34" i="61"/>
  <c r="G8" i="55"/>
  <c r="I8" i="55" s="1"/>
  <c r="T32" i="61"/>
  <c r="T27" i="61"/>
  <c r="T28" i="61"/>
  <c r="T37" i="61"/>
  <c r="T17" i="61"/>
  <c r="T63" i="61"/>
  <c r="D12" i="50"/>
  <c r="T43" i="61"/>
  <c r="T59" i="61"/>
  <c r="T68" i="61"/>
  <c r="T25" i="61"/>
  <c r="T38" i="61"/>
  <c r="T19" i="61"/>
  <c r="T24" i="61"/>
  <c r="Q12" i="59"/>
  <c r="S12" i="59" s="1"/>
  <c r="T2" i="59" s="1"/>
  <c r="T54" i="59" s="1"/>
  <c r="I12" i="58"/>
  <c r="G8" i="54"/>
  <c r="T2" i="52"/>
  <c r="T47" i="52" s="1"/>
  <c r="G10" i="57"/>
  <c r="I10" i="57" s="1"/>
  <c r="T2" i="56"/>
  <c r="T2" i="58"/>
  <c r="G10" i="56"/>
  <c r="T64" i="59" l="1"/>
  <c r="T49" i="59"/>
  <c r="T57" i="59"/>
  <c r="T65" i="59"/>
  <c r="T27" i="59"/>
  <c r="T42" i="59"/>
  <c r="T18" i="59"/>
  <c r="T35" i="59"/>
  <c r="T55" i="59"/>
  <c r="T68" i="59"/>
  <c r="T19" i="59"/>
  <c r="T32" i="59"/>
  <c r="T36" i="59"/>
  <c r="T28" i="59"/>
  <c r="T66" i="59"/>
  <c r="T16" i="59"/>
  <c r="T58" i="59"/>
  <c r="T62" i="59"/>
  <c r="T48" i="59"/>
  <c r="T50" i="59"/>
  <c r="D10" i="50"/>
  <c r="F10" i="50" s="1"/>
  <c r="T53" i="59"/>
  <c r="T20" i="59"/>
  <c r="T44" i="59"/>
  <c r="T47" i="59"/>
  <c r="T20" i="60"/>
  <c r="T60" i="60"/>
  <c r="S70" i="61"/>
  <c r="T29" i="60"/>
  <c r="D11" i="50"/>
  <c r="L11" i="50" s="1"/>
  <c r="M11" i="50" s="1"/>
  <c r="T67" i="60"/>
  <c r="T53" i="60"/>
  <c r="T47" i="60"/>
  <c r="T56" i="60"/>
  <c r="T49" i="60"/>
  <c r="T39" i="60"/>
  <c r="T19" i="60"/>
  <c r="T21" i="60"/>
  <c r="T18" i="60"/>
  <c r="T31" i="60"/>
  <c r="T22" i="60"/>
  <c r="T44" i="60"/>
  <c r="T27" i="60"/>
  <c r="T58" i="60"/>
  <c r="T28" i="60"/>
  <c r="T62" i="60"/>
  <c r="T59" i="60"/>
  <c r="T57" i="60"/>
  <c r="T43" i="60"/>
  <c r="T67" i="59"/>
  <c r="T63" i="59"/>
  <c r="T13" i="59"/>
  <c r="T38" i="59"/>
  <c r="T25" i="59"/>
  <c r="T23" i="59"/>
  <c r="T51" i="59"/>
  <c r="T69" i="59"/>
  <c r="T17" i="60"/>
  <c r="T34" i="60"/>
  <c r="T14" i="60"/>
  <c r="T37" i="60"/>
  <c r="T35" i="60"/>
  <c r="T65" i="60"/>
  <c r="T13" i="60"/>
  <c r="T51" i="60"/>
  <c r="T45" i="60"/>
  <c r="T64" i="60"/>
  <c r="T24" i="60"/>
  <c r="T23" i="60"/>
  <c r="T46" i="60"/>
  <c r="T16" i="60"/>
  <c r="T42" i="60"/>
  <c r="T66" i="60"/>
  <c r="T52" i="60"/>
  <c r="T25" i="60"/>
  <c r="T40" i="60"/>
  <c r="T38" i="60"/>
  <c r="T41" i="60"/>
  <c r="T63" i="60"/>
  <c r="T33" i="60"/>
  <c r="T48" i="60"/>
  <c r="T32" i="60"/>
  <c r="T54" i="60"/>
  <c r="T68" i="60"/>
  <c r="T55" i="60"/>
  <c r="T26" i="60"/>
  <c r="T69" i="60"/>
  <c r="T36" i="60"/>
  <c r="T61" i="60"/>
  <c r="T15" i="60"/>
  <c r="T50" i="60"/>
  <c r="T21" i="59"/>
  <c r="T15" i="59"/>
  <c r="T39" i="59"/>
  <c r="T34" i="59"/>
  <c r="T56" i="59"/>
  <c r="T12" i="59"/>
  <c r="T30" i="59"/>
  <c r="T46" i="59"/>
  <c r="T37" i="59"/>
  <c r="T33" i="59"/>
  <c r="T17" i="59"/>
  <c r="T42" i="52"/>
  <c r="T27" i="52"/>
  <c r="T35" i="54"/>
  <c r="T36" i="54"/>
  <c r="T52" i="59"/>
  <c r="T61" i="59"/>
  <c r="T14" i="59"/>
  <c r="T26" i="59"/>
  <c r="T60" i="59"/>
  <c r="T40" i="59"/>
  <c r="T29" i="59"/>
  <c r="T22" i="59"/>
  <c r="T31" i="59"/>
  <c r="T24" i="59"/>
  <c r="T43" i="59"/>
  <c r="T45" i="59"/>
  <c r="T41" i="59"/>
  <c r="T59" i="59"/>
  <c r="T46" i="54"/>
  <c r="T23" i="52"/>
  <c r="T12" i="52"/>
  <c r="T48" i="54"/>
  <c r="T35" i="52"/>
  <c r="T52" i="52"/>
  <c r="T14" i="52"/>
  <c r="T21" i="52"/>
  <c r="T41" i="52"/>
  <c r="T40" i="52"/>
  <c r="T25" i="54"/>
  <c r="T51" i="52"/>
  <c r="T56" i="54"/>
  <c r="O12" i="50"/>
  <c r="P12" i="50" s="1"/>
  <c r="G12" i="50" s="1"/>
  <c r="F12" i="50"/>
  <c r="L12" i="50"/>
  <c r="M12" i="50" s="1"/>
  <c r="T32" i="52"/>
  <c r="T49" i="52"/>
  <c r="T16" i="52"/>
  <c r="T22" i="52"/>
  <c r="T50" i="52"/>
  <c r="T47" i="54"/>
  <c r="T48" i="52"/>
  <c r="T33" i="52"/>
  <c r="T40" i="54"/>
  <c r="T20" i="52"/>
  <c r="T43" i="54"/>
  <c r="T27" i="54"/>
  <c r="T12" i="56"/>
  <c r="T29" i="56"/>
  <c r="T65" i="56"/>
  <c r="T69" i="56"/>
  <c r="T56" i="56"/>
  <c r="T62" i="56"/>
  <c r="T28" i="56"/>
  <c r="T63" i="56"/>
  <c r="T67" i="56"/>
  <c r="T9" i="56"/>
  <c r="T52" i="56"/>
  <c r="T53" i="56"/>
  <c r="T13" i="56"/>
  <c r="T64" i="56"/>
  <c r="D7" i="50"/>
  <c r="T66" i="56"/>
  <c r="T57" i="56"/>
  <c r="T68" i="56"/>
  <c r="T61" i="56"/>
  <c r="T46" i="56"/>
  <c r="T23" i="56"/>
  <c r="T15" i="56"/>
  <c r="T54" i="56"/>
  <c r="T60" i="56"/>
  <c r="T19" i="56"/>
  <c r="T59" i="56"/>
  <c r="T58" i="56"/>
  <c r="T20" i="56"/>
  <c r="T44" i="56"/>
  <c r="T45" i="56"/>
  <c r="T48" i="56"/>
  <c r="T51" i="56"/>
  <c r="T32" i="56"/>
  <c r="T50" i="56"/>
  <c r="T31" i="56"/>
  <c r="T26" i="56"/>
  <c r="T24" i="56"/>
  <c r="T35" i="56"/>
  <c r="T38" i="56"/>
  <c r="T43" i="56"/>
  <c r="T42" i="56"/>
  <c r="T36" i="56"/>
  <c r="T16" i="56"/>
  <c r="T25" i="56"/>
  <c r="T30" i="56"/>
  <c r="T41" i="56"/>
  <c r="T18" i="56"/>
  <c r="T11" i="56"/>
  <c r="T14" i="56"/>
  <c r="T39" i="56"/>
  <c r="T34" i="56"/>
  <c r="T55" i="56"/>
  <c r="T33" i="56"/>
  <c r="T40" i="56"/>
  <c r="T21" i="56"/>
  <c r="T27" i="56"/>
  <c r="T47" i="56"/>
  <c r="T17" i="56"/>
  <c r="T22" i="56"/>
  <c r="T10" i="56"/>
  <c r="T49" i="56"/>
  <c r="T34" i="52"/>
  <c r="T60" i="52"/>
  <c r="T28" i="52"/>
  <c r="T43" i="52"/>
  <c r="T5" i="52"/>
  <c r="T9" i="52"/>
  <c r="T64" i="52"/>
  <c r="T6" i="52"/>
  <c r="T58" i="52"/>
  <c r="T61" i="52"/>
  <c r="T45" i="52"/>
  <c r="T66" i="52"/>
  <c r="T65" i="52"/>
  <c r="T24" i="52"/>
  <c r="T44" i="52"/>
  <c r="T62" i="52"/>
  <c r="T57" i="52"/>
  <c r="T8" i="52"/>
  <c r="T68" i="52"/>
  <c r="T18" i="52"/>
  <c r="T63" i="52"/>
  <c r="T56" i="52"/>
  <c r="D3" i="50"/>
  <c r="T37" i="52"/>
  <c r="T7" i="52"/>
  <c r="T69" i="52"/>
  <c r="T53" i="52"/>
  <c r="T17" i="52"/>
  <c r="T67" i="52"/>
  <c r="T15" i="52"/>
  <c r="T59" i="52"/>
  <c r="T31" i="52"/>
  <c r="T38" i="52"/>
  <c r="T29" i="52"/>
  <c r="Q8" i="55"/>
  <c r="S8" i="55" s="1"/>
  <c r="I8" i="54"/>
  <c r="T54" i="52"/>
  <c r="T13" i="52"/>
  <c r="T39" i="52"/>
  <c r="T29" i="58"/>
  <c r="T44" i="58"/>
  <c r="T60" i="58"/>
  <c r="T68" i="58"/>
  <c r="T38" i="58"/>
  <c r="T50" i="58"/>
  <c r="T37" i="58"/>
  <c r="T66" i="58"/>
  <c r="T32" i="58"/>
  <c r="T41" i="58"/>
  <c r="T65" i="58"/>
  <c r="T11" i="58"/>
  <c r="T21" i="58"/>
  <c r="T58" i="58"/>
  <c r="T20" i="58"/>
  <c r="T23" i="58"/>
  <c r="D9" i="50"/>
  <c r="T19" i="58"/>
  <c r="T24" i="58"/>
  <c r="T53" i="58"/>
  <c r="T27" i="58"/>
  <c r="T64" i="58"/>
  <c r="T61" i="58"/>
  <c r="T43" i="58"/>
  <c r="T45" i="58"/>
  <c r="T55" i="58"/>
  <c r="T28" i="58"/>
  <c r="T57" i="58"/>
  <c r="T56" i="58"/>
  <c r="T15" i="58"/>
  <c r="T51" i="58"/>
  <c r="T63" i="58"/>
  <c r="T67" i="58"/>
  <c r="T25" i="58"/>
  <c r="T39" i="58"/>
  <c r="T35" i="58"/>
  <c r="T69" i="58"/>
  <c r="T17" i="58"/>
  <c r="T47" i="58"/>
  <c r="T59" i="58"/>
  <c r="T26" i="58"/>
  <c r="T14" i="58"/>
  <c r="T12" i="58"/>
  <c r="T16" i="58"/>
  <c r="T62" i="58"/>
  <c r="T13" i="58"/>
  <c r="T22" i="58"/>
  <c r="T46" i="58"/>
  <c r="T36" i="58"/>
  <c r="T33" i="58"/>
  <c r="T48" i="58"/>
  <c r="T42" i="58"/>
  <c r="T52" i="58"/>
  <c r="T40" i="58"/>
  <c r="T37" i="56"/>
  <c r="T36" i="52"/>
  <c r="T46" i="52"/>
  <c r="T10" i="52"/>
  <c r="T54" i="58"/>
  <c r="T26" i="52"/>
  <c r="T25" i="52"/>
  <c r="T30" i="52"/>
  <c r="T65" i="53"/>
  <c r="T33" i="53"/>
  <c r="T34" i="53"/>
  <c r="T50" i="53"/>
  <c r="T52" i="53"/>
  <c r="T22" i="53"/>
  <c r="T14" i="53"/>
  <c r="T56" i="53"/>
  <c r="T12" i="53"/>
  <c r="T58" i="53"/>
  <c r="T67" i="53"/>
  <c r="T29" i="53"/>
  <c r="T69" i="53"/>
  <c r="T63" i="53"/>
  <c r="T59" i="53"/>
  <c r="T51" i="53"/>
  <c r="T24" i="53"/>
  <c r="T20" i="53"/>
  <c r="T37" i="53"/>
  <c r="T55" i="53"/>
  <c r="T66" i="53"/>
  <c r="T26" i="53"/>
  <c r="T28" i="53"/>
  <c r="T62" i="53"/>
  <c r="T40" i="53"/>
  <c r="T48" i="53"/>
  <c r="T53" i="53"/>
  <c r="T68" i="53"/>
  <c r="T41" i="53"/>
  <c r="T21" i="53"/>
  <c r="T27" i="53"/>
  <c r="T18" i="53"/>
  <c r="T19" i="53"/>
  <c r="T23" i="53"/>
  <c r="D4" i="50"/>
  <c r="T8" i="53"/>
  <c r="T54" i="53"/>
  <c r="T17" i="53"/>
  <c r="T7" i="53"/>
  <c r="T9" i="53"/>
  <c r="T60" i="53"/>
  <c r="T64" i="53"/>
  <c r="T15" i="53"/>
  <c r="T31" i="53"/>
  <c r="T38" i="53"/>
  <c r="T16" i="53"/>
  <c r="T43" i="53"/>
  <c r="T61" i="53"/>
  <c r="T57" i="53"/>
  <c r="T10" i="53"/>
  <c r="T44" i="53"/>
  <c r="T35" i="53"/>
  <c r="T36" i="53"/>
  <c r="T46" i="53"/>
  <c r="T45" i="53"/>
  <c r="T32" i="53"/>
  <c r="T11" i="53"/>
  <c r="T47" i="53"/>
  <c r="T39" i="53"/>
  <c r="T30" i="53"/>
  <c r="T42" i="53"/>
  <c r="T25" i="53"/>
  <c r="T13" i="53"/>
  <c r="T49" i="53"/>
  <c r="I10" i="56"/>
  <c r="Q10" i="57"/>
  <c r="S10" i="57" s="1"/>
  <c r="T18" i="58"/>
  <c r="T34" i="58"/>
  <c r="T31" i="58"/>
  <c r="T49" i="58"/>
  <c r="T19" i="52"/>
  <c r="T55" i="52"/>
  <c r="T11" i="52"/>
  <c r="T30" i="58"/>
  <c r="T55" i="54"/>
  <c r="T53" i="54"/>
  <c r="T65" i="54"/>
  <c r="T66" i="54"/>
  <c r="T45" i="54"/>
  <c r="T14" i="54"/>
  <c r="T16" i="54"/>
  <c r="D5" i="50"/>
  <c r="T15" i="54"/>
  <c r="T61" i="54"/>
  <c r="T33" i="54"/>
  <c r="T9" i="54"/>
  <c r="T44" i="54"/>
  <c r="T63" i="54"/>
  <c r="T37" i="54"/>
  <c r="T42" i="54"/>
  <c r="T38" i="54"/>
  <c r="T34" i="54"/>
  <c r="T12" i="54"/>
  <c r="T22" i="54"/>
  <c r="T13" i="54"/>
  <c r="T11" i="54"/>
  <c r="T26" i="54"/>
  <c r="T64" i="54"/>
  <c r="T39" i="54"/>
  <c r="T60" i="54"/>
  <c r="T69" i="54"/>
  <c r="T59" i="54"/>
  <c r="T10" i="54"/>
  <c r="T68" i="54"/>
  <c r="T50" i="54"/>
  <c r="T32" i="54"/>
  <c r="T62" i="54"/>
  <c r="T19" i="54"/>
  <c r="T20" i="54"/>
  <c r="T51" i="54"/>
  <c r="T21" i="54"/>
  <c r="T7" i="54"/>
  <c r="T41" i="54"/>
  <c r="T67" i="54"/>
  <c r="T28" i="54"/>
  <c r="T29" i="54"/>
  <c r="T18" i="54"/>
  <c r="T17" i="54"/>
  <c r="T57" i="54"/>
  <c r="T54" i="54"/>
  <c r="T24" i="54"/>
  <c r="T58" i="54"/>
  <c r="T23" i="54"/>
  <c r="T49" i="54"/>
  <c r="T31" i="54"/>
  <c r="T30" i="54"/>
  <c r="T52" i="54"/>
  <c r="U10" i="50" l="1"/>
  <c r="V10" i="50" s="1"/>
  <c r="G10" i="50" s="1"/>
  <c r="S70" i="59"/>
  <c r="S70" i="60"/>
  <c r="F11" i="50"/>
  <c r="G11" i="50"/>
  <c r="S70" i="53"/>
  <c r="R5" i="50"/>
  <c r="S5" i="50" s="1"/>
  <c r="F5" i="50"/>
  <c r="F4" i="50"/>
  <c r="O5" i="50"/>
  <c r="P5" i="50" s="1"/>
  <c r="O4" i="50"/>
  <c r="P4" i="50" s="1"/>
  <c r="F9" i="50"/>
  <c r="R10" i="50"/>
  <c r="S10" i="50" s="1"/>
  <c r="R9" i="50"/>
  <c r="S9" i="50" s="1"/>
  <c r="S70" i="58"/>
  <c r="L3" i="50"/>
  <c r="M3" i="50" s="1"/>
  <c r="L4" i="50"/>
  <c r="M4" i="50" s="1"/>
  <c r="L5" i="50"/>
  <c r="M5" i="50" s="1"/>
  <c r="F3" i="50"/>
  <c r="L7" i="50"/>
  <c r="M7" i="50" s="1"/>
  <c r="F7" i="50"/>
  <c r="S70" i="56"/>
  <c r="T2" i="57"/>
  <c r="T10" i="57" s="1"/>
  <c r="T2" i="55"/>
  <c r="T8" i="55" s="1"/>
  <c r="S70" i="54"/>
  <c r="S70" i="52"/>
  <c r="T29" i="57" l="1"/>
  <c r="T12" i="57"/>
  <c r="T57" i="57"/>
  <c r="T15" i="57"/>
  <c r="T44" i="57"/>
  <c r="T61" i="57"/>
  <c r="T18" i="57"/>
  <c r="T33" i="57"/>
  <c r="T21" i="57"/>
  <c r="T32" i="57"/>
  <c r="T58" i="57"/>
  <c r="T41" i="57"/>
  <c r="T53" i="57"/>
  <c r="T14" i="57"/>
  <c r="T68" i="57"/>
  <c r="T69" i="57"/>
  <c r="T28" i="57"/>
  <c r="T60" i="57"/>
  <c r="T45" i="57"/>
  <c r="T63" i="57"/>
  <c r="T65" i="57"/>
  <c r="T20" i="57"/>
  <c r="T17" i="57"/>
  <c r="T36" i="57"/>
  <c r="T51" i="57"/>
  <c r="T26" i="57"/>
  <c r="T43" i="57"/>
  <c r="T19" i="57"/>
  <c r="T30" i="57"/>
  <c r="T11" i="57"/>
  <c r="T56" i="57"/>
  <c r="T46" i="57"/>
  <c r="T37" i="57"/>
  <c r="T54" i="57"/>
  <c r="T24" i="57"/>
  <c r="T47" i="57"/>
  <c r="T66" i="57"/>
  <c r="T16" i="57"/>
  <c r="T39" i="57"/>
  <c r="T31" i="57"/>
  <c r="T50" i="57"/>
  <c r="T62" i="57"/>
  <c r="T38" i="57"/>
  <c r="T22" i="57"/>
  <c r="T35" i="57"/>
  <c r="T23" i="57"/>
  <c r="T34" i="57"/>
  <c r="T55" i="57"/>
  <c r="T13" i="57"/>
  <c r="T64" i="57"/>
  <c r="T59" i="57"/>
  <c r="D8" i="50"/>
  <c r="T67" i="57"/>
  <c r="T40" i="57"/>
  <c r="T25" i="57"/>
  <c r="T49" i="57"/>
  <c r="T52" i="57"/>
  <c r="T27" i="57"/>
  <c r="T48" i="57"/>
  <c r="T42" i="57"/>
  <c r="G9" i="50"/>
  <c r="T62" i="55"/>
  <c r="T14" i="55"/>
  <c r="T32" i="55"/>
  <c r="T50" i="55"/>
  <c r="T48" i="55"/>
  <c r="T12" i="55"/>
  <c r="T69" i="55"/>
  <c r="T21" i="55"/>
  <c r="T67" i="55"/>
  <c r="T25" i="55"/>
  <c r="T33" i="55"/>
  <c r="D6" i="50"/>
  <c r="T49" i="55"/>
  <c r="T15" i="55"/>
  <c r="T58" i="55"/>
  <c r="T9" i="55"/>
  <c r="T45" i="55"/>
  <c r="T60" i="55"/>
  <c r="T24" i="55"/>
  <c r="T19" i="55"/>
  <c r="T61" i="55"/>
  <c r="T66" i="55"/>
  <c r="T59" i="55"/>
  <c r="T34" i="55"/>
  <c r="T64" i="55"/>
  <c r="T10" i="55"/>
  <c r="T57" i="55"/>
  <c r="T65" i="55"/>
  <c r="T20" i="55"/>
  <c r="T40" i="55"/>
  <c r="T47" i="55"/>
  <c r="T68" i="55"/>
  <c r="T31" i="55"/>
  <c r="T16" i="55"/>
  <c r="T42" i="55"/>
  <c r="T13" i="55"/>
  <c r="T28" i="55"/>
  <c r="T38" i="55"/>
  <c r="T53" i="55"/>
  <c r="T18" i="55"/>
  <c r="T26" i="55"/>
  <c r="T63" i="55"/>
  <c r="T30" i="55"/>
  <c r="T55" i="55"/>
  <c r="T29" i="55"/>
  <c r="T46" i="55"/>
  <c r="T17" i="55"/>
  <c r="T11" i="55"/>
  <c r="T56" i="55"/>
  <c r="T37" i="55"/>
  <c r="T44" i="55"/>
  <c r="T36" i="55"/>
  <c r="T35" i="55"/>
  <c r="T43" i="55"/>
  <c r="T52" i="55"/>
  <c r="T27" i="55"/>
  <c r="T22" i="55"/>
  <c r="T23" i="55"/>
  <c r="T39" i="55"/>
  <c r="T54" i="55"/>
  <c r="T51" i="55"/>
  <c r="T41" i="55"/>
  <c r="S70" i="55" l="1"/>
  <c r="S70" i="57"/>
  <c r="F6" i="50"/>
  <c r="U6" i="50"/>
  <c r="V6" i="50" s="1"/>
  <c r="G6" i="50" s="1"/>
  <c r="O6" i="50"/>
  <c r="P6" i="50" s="1"/>
  <c r="G4" i="50" s="1"/>
  <c r="R6" i="50"/>
  <c r="S6" i="50" s="1"/>
  <c r="G5" i="50" s="1"/>
  <c r="L6" i="50"/>
  <c r="M6" i="50" s="1"/>
  <c r="G3" i="50" s="1"/>
  <c r="F8" i="50"/>
  <c r="O10" i="50"/>
  <c r="P10" i="50" s="1"/>
  <c r="O8" i="50"/>
  <c r="P8" i="50" s="1"/>
  <c r="O9" i="50"/>
  <c r="P9" i="50" s="1"/>
  <c r="L8" i="50"/>
  <c r="M8" i="50" s="1"/>
  <c r="L10" i="50"/>
  <c r="M10" i="50" s="1"/>
  <c r="L9" i="50"/>
  <c r="M9" i="50" s="1"/>
  <c r="G7" i="50" l="1"/>
  <c r="G8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<sst xmlns="http://schemas.openxmlformats.org/spreadsheetml/2006/main" count="416" uniqueCount="61">
  <si>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</si>
  <si>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</si>
  <si>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</si>
  <si>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</si>
  <si>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</si>
  <si>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</si>
  <si>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</si>
  <si>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</si>
  <si>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</si>
  <si>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</si>
  <si>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</si>
  <si>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</si>
  <si>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</si>
  <si>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</si>
  <si>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</si>
  <si>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</si>
  <si>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</si>
  <si>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</si>
  <si>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</si>
  <si>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</si>
  <si>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</si>
  <si>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</si>
  <si>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</si>
  <si>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</si>
  <si>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</si>
  <si>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</si>
  <si>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</si>
  <si>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</si>
  <si>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</si>
  <si>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</si>
  <si>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</si>
  <si>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</si>
  <si>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</si>
  <si>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</si>
  <si>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</si>
  <si>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</si>
  <si>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</si>
  <si>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</si>
  <si>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</si>
  <si>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</si>
  <si>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</si>
  <si>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</si>
  <si>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</si>
  <si>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</si>
  <si>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</si>
  <si>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</si>
  <si>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</si>
  <si>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</si>
  <si>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</si>
  <si>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</si>
  <si>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</si>
  <si>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</si>
  <si>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</si>
  <si>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</si>
  <si>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</si>
  <si>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</si>
  <si>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</si>
  <si>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</si>
  <si>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</si>
  <si>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</si>
  <si>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metasocialcutpoorc.xls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</si>
</sst>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164" fontId="0" fillId="0" borderId="0" xfId="1" applyFont="1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7" sqref="F1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28363</v>
      </c>
      <c r="C2" s="19">
        <v>13047</v>
      </c>
      <c r="D2" s="31">
        <v>0.111</v>
      </c>
      <c r="E2" s="23">
        <v>1</v>
      </c>
      <c r="F2" s="31">
        <v>0.51700000000000002</v>
      </c>
      <c r="G2" s="23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1.0940000000000001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28363</v>
      </c>
      <c r="U2" s="19">
        <v>13047</v>
      </c>
      <c r="V2" s="31">
        <v>0.111</v>
      </c>
      <c r="W2" s="19">
        <v>14669</v>
      </c>
      <c r="X2" s="31">
        <v>0.51700000000000002</v>
      </c>
    </row>
    <row r="3" spans="1:24" x14ac:dyDescent="0.2">
      <c r="A3" s="18">
        <v>9</v>
      </c>
      <c r="B3" s="19">
        <v>28725</v>
      </c>
      <c r="C3" s="19">
        <v>13214</v>
      </c>
      <c r="D3" s="31">
        <v>0.105</v>
      </c>
      <c r="E3" s="23">
        <v>0.878</v>
      </c>
      <c r="F3" s="31">
        <v>0.53100000000000003</v>
      </c>
      <c r="G3" s="23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1.8560000000000001</v>
      </c>
      <c r="Q3" s="15"/>
      <c r="R3" s="15"/>
      <c r="T3" s="19">
        <v>28725</v>
      </c>
      <c r="U3" s="19">
        <v>13214</v>
      </c>
      <c r="V3" s="31">
        <v>0.105</v>
      </c>
      <c r="W3" s="19">
        <v>13972</v>
      </c>
      <c r="X3" s="31">
        <v>0.53100000000000003</v>
      </c>
    </row>
    <row r="4" spans="1:24" x14ac:dyDescent="0.2">
      <c r="A4" s="18">
        <v>10</v>
      </c>
      <c r="B4" s="19">
        <v>29093</v>
      </c>
      <c r="C4" s="19">
        <v>13383</v>
      </c>
      <c r="D4" s="31">
        <v>0.1</v>
      </c>
      <c r="E4" s="23">
        <v>0.878</v>
      </c>
      <c r="F4" s="31">
        <v>0.54500000000000004</v>
      </c>
      <c r="G4" s="23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2.3479999999999999</v>
      </c>
      <c r="Q4" s="15"/>
      <c r="R4" s="15"/>
      <c r="T4" s="19">
        <v>29093</v>
      </c>
      <c r="U4" s="19">
        <v>13383</v>
      </c>
      <c r="V4" s="31">
        <v>0.1</v>
      </c>
      <c r="W4" s="19">
        <v>13308</v>
      </c>
      <c r="X4" s="31">
        <v>0.54500000000000004</v>
      </c>
    </row>
    <row r="5" spans="1:24" x14ac:dyDescent="0.2">
      <c r="A5" s="18">
        <v>11</v>
      </c>
      <c r="B5" s="19">
        <v>29465</v>
      </c>
      <c r="C5" s="19">
        <v>13554</v>
      </c>
      <c r="D5" s="31">
        <v>9.5000000000000001E-2</v>
      </c>
      <c r="E5" s="23">
        <v>0.878</v>
      </c>
      <c r="F5" s="31">
        <v>0.55900000000000005</v>
      </c>
      <c r="G5" s="23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2.7120000000000002</v>
      </c>
      <c r="Q5" s="15"/>
      <c r="R5" s="15"/>
      <c r="T5" s="19">
        <v>29465</v>
      </c>
      <c r="U5" s="19">
        <v>13554</v>
      </c>
      <c r="V5" s="31">
        <v>9.5000000000000001E-2</v>
      </c>
      <c r="W5" s="19">
        <v>12676</v>
      </c>
      <c r="X5" s="31">
        <v>0.55900000000000005</v>
      </c>
    </row>
    <row r="6" spans="1:24" x14ac:dyDescent="0.2">
      <c r="A6" s="18">
        <v>12</v>
      </c>
      <c r="B6" s="19">
        <v>30747</v>
      </c>
      <c r="C6" s="19">
        <v>14144</v>
      </c>
      <c r="D6" s="31">
        <v>7.9000000000000001E-2</v>
      </c>
      <c r="E6" s="23">
        <v>0.878</v>
      </c>
      <c r="F6" s="31">
        <v>0.60899999999999999</v>
      </c>
      <c r="G6" s="23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3.2959999999999998</v>
      </c>
      <c r="Q6" s="15"/>
      <c r="R6" s="15"/>
      <c r="T6" s="19">
        <v>29842</v>
      </c>
      <c r="U6" s="19">
        <v>13727</v>
      </c>
      <c r="V6" s="31">
        <v>0.09</v>
      </c>
      <c r="W6" s="19">
        <v>12073</v>
      </c>
      <c r="X6" s="31">
        <v>0.57399999999999995</v>
      </c>
    </row>
    <row r="7" spans="1:24" x14ac:dyDescent="0.2">
      <c r="A7" s="18">
        <v>13</v>
      </c>
      <c r="B7" s="19">
        <v>34550</v>
      </c>
      <c r="C7" s="19">
        <v>15770</v>
      </c>
      <c r="D7" s="31">
        <v>7.6999999999999999E-2</v>
      </c>
      <c r="E7" s="23">
        <v>0.497</v>
      </c>
      <c r="F7" s="31">
        <v>0.61499999999999999</v>
      </c>
      <c r="G7" s="23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3.5230000000000001</v>
      </c>
      <c r="Q7" s="15"/>
      <c r="R7" s="15"/>
      <c r="T7" s="19">
        <v>33533</v>
      </c>
      <c r="U7" s="19">
        <v>15306</v>
      </c>
      <c r="V7" s="31">
        <v>8.7999999999999995E-2</v>
      </c>
      <c r="W7" s="19">
        <v>11874</v>
      </c>
      <c r="X7" s="31">
        <v>0.57899999999999996</v>
      </c>
    </row>
    <row r="8" spans="1:24" x14ac:dyDescent="0.2">
      <c r="A8" s="18">
        <v>14</v>
      </c>
      <c r="B8" s="19">
        <v>38823</v>
      </c>
      <c r="C8" s="19">
        <v>17584</v>
      </c>
      <c r="D8" s="31">
        <v>7.4999999999999997E-2</v>
      </c>
      <c r="E8" s="23">
        <v>0.497</v>
      </c>
      <c r="F8" s="31">
        <v>0.621</v>
      </c>
      <c r="G8" s="23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3.3740000000000001</v>
      </c>
      <c r="Q8" s="15"/>
      <c r="R8" s="15"/>
      <c r="T8" s="19">
        <v>37680</v>
      </c>
      <c r="U8" s="19">
        <v>17067</v>
      </c>
      <c r="V8" s="31">
        <v>8.5999999999999993E-2</v>
      </c>
      <c r="W8" s="19">
        <v>11679</v>
      </c>
      <c r="X8" s="31">
        <v>0.58499999999999996</v>
      </c>
    </row>
    <row r="9" spans="1:24" x14ac:dyDescent="0.2">
      <c r="A9" s="18">
        <v>15</v>
      </c>
      <c r="B9" s="19">
        <v>43624</v>
      </c>
      <c r="C9" s="19">
        <v>19607</v>
      </c>
      <c r="D9" s="31">
        <v>7.2999999999999995E-2</v>
      </c>
      <c r="E9" s="23">
        <v>0.497</v>
      </c>
      <c r="F9" s="31">
        <v>0.627</v>
      </c>
      <c r="G9" s="23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3.0640000000000001</v>
      </c>
      <c r="Q9" s="15"/>
      <c r="R9" s="15"/>
      <c r="T9" s="19">
        <v>42340</v>
      </c>
      <c r="U9" s="19">
        <v>19030</v>
      </c>
      <c r="V9" s="31">
        <v>8.3000000000000004E-2</v>
      </c>
      <c r="W9" s="19">
        <v>11487</v>
      </c>
      <c r="X9" s="31">
        <v>0.59</v>
      </c>
    </row>
    <row r="10" spans="1:24" x14ac:dyDescent="0.2">
      <c r="A10" s="18">
        <v>16</v>
      </c>
      <c r="B10" s="19">
        <v>79772</v>
      </c>
      <c r="C10" s="19">
        <v>34717</v>
      </c>
      <c r="D10" s="31">
        <v>5.8999999999999997E-2</v>
      </c>
      <c r="E10" s="23">
        <v>0.497</v>
      </c>
      <c r="F10" s="31">
        <v>0.66700000000000004</v>
      </c>
      <c r="G10" s="23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2.8079999999999998</v>
      </c>
      <c r="Q10" s="15"/>
      <c r="R10" s="15"/>
      <c r="T10" s="19">
        <v>47577</v>
      </c>
      <c r="U10" s="19">
        <v>21219</v>
      </c>
      <c r="V10" s="31">
        <v>8.1000000000000003E-2</v>
      </c>
      <c r="W10" s="19">
        <v>11297</v>
      </c>
      <c r="X10" s="31">
        <v>0.59599999999999997</v>
      </c>
    </row>
    <row r="11" spans="1:24" x14ac:dyDescent="0.2">
      <c r="A11" s="18">
        <v>17</v>
      </c>
      <c r="B11" s="19">
        <v>103451</v>
      </c>
      <c r="C11" s="19">
        <v>44545</v>
      </c>
      <c r="D11" s="31">
        <v>5.8999999999999997E-2</v>
      </c>
      <c r="E11" s="23">
        <v>0.214</v>
      </c>
      <c r="F11" s="31">
        <v>0.66700000000000004</v>
      </c>
      <c r="G11" s="23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2.6240000000000001</v>
      </c>
      <c r="Q11" s="15"/>
      <c r="R11" s="15"/>
      <c r="T11" s="19">
        <v>61699</v>
      </c>
      <c r="U11" s="19">
        <v>27225</v>
      </c>
      <c r="V11" s="31">
        <v>0.08</v>
      </c>
      <c r="W11" s="19">
        <v>11297</v>
      </c>
      <c r="X11" s="31">
        <v>0.59599999999999997</v>
      </c>
    </row>
    <row r="12" spans="1:24" x14ac:dyDescent="0.2">
      <c r="A12" s="18">
        <v>18</v>
      </c>
      <c r="B12" s="19">
        <v>309188</v>
      </c>
      <c r="C12" s="19">
        <v>129028</v>
      </c>
      <c r="D12" s="31">
        <v>5.2999999999999999E-2</v>
      </c>
      <c r="E12" s="23">
        <v>0.214</v>
      </c>
      <c r="F12" s="31">
        <v>0.66700000000000004</v>
      </c>
      <c r="G12" s="23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2.5070000000000001</v>
      </c>
      <c r="Q12" s="15"/>
      <c r="R12" s="15"/>
      <c r="T12" s="19">
        <v>80013</v>
      </c>
      <c r="U12" s="19">
        <v>34932</v>
      </c>
      <c r="V12" s="31">
        <v>7.9000000000000001E-2</v>
      </c>
      <c r="W12" s="19">
        <v>11297</v>
      </c>
      <c r="X12" s="31">
        <v>0.59599999999999997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2.105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2.105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5.5E-2</v>
      </c>
    </row>
    <row r="54" spans="12:15" x14ac:dyDescent="0.2">
      <c r="N54" s="22">
        <v>66</v>
      </c>
      <c r="O54" s="30">
        <v>5.5E-2</v>
      </c>
    </row>
    <row r="55" spans="12:15" x14ac:dyDescent="0.2">
      <c r="N55" s="22">
        <v>67</v>
      </c>
      <c r="O55" s="30">
        <v>5.5E-2</v>
      </c>
    </row>
    <row r="56" spans="12:15" x14ac:dyDescent="0.2">
      <c r="N56" s="22">
        <v>68</v>
      </c>
      <c r="O56" s="30">
        <v>5.5E-2</v>
      </c>
    </row>
    <row r="57" spans="12:15" x14ac:dyDescent="0.2">
      <c r="N57" s="22">
        <v>69</v>
      </c>
      <c r="O57" s="30">
        <v>5.5E-2</v>
      </c>
    </row>
    <row r="58" spans="12:15" x14ac:dyDescent="0.2">
      <c r="N58" s="22">
        <v>70</v>
      </c>
      <c r="O58" s="30">
        <v>5.5E-2</v>
      </c>
    </row>
    <row r="59" spans="12:15" x14ac:dyDescent="0.2">
      <c r="N59" s="22">
        <v>71</v>
      </c>
      <c r="O59" s="30">
        <v>5.5E-2</v>
      </c>
    </row>
    <row r="60" spans="12:15" x14ac:dyDescent="0.2">
      <c r="N60" s="22">
        <v>72</v>
      </c>
      <c r="O60" s="30">
        <v>5.5E-2</v>
      </c>
    </row>
    <row r="61" spans="12:15" x14ac:dyDescent="0.2">
      <c r="N61" s="22">
        <v>73</v>
      </c>
      <c r="O61" s="30">
        <v>5.5E-2</v>
      </c>
    </row>
    <row r="62" spans="12:15" x14ac:dyDescent="0.2">
      <c r="N62" s="22">
        <v>74</v>
      </c>
      <c r="O62" s="30">
        <v>5.5E-2</v>
      </c>
    </row>
    <row r="63" spans="12:15" x14ac:dyDescent="0.2">
      <c r="N63" s="22">
        <v>75</v>
      </c>
      <c r="O63" s="30">
        <v>5.5E-2</v>
      </c>
    </row>
    <row r="64" spans="12:15" x14ac:dyDescent="0.2">
      <c r="N64" s="22">
        <v>76</v>
      </c>
      <c r="O64" s="30">
        <v>5.5E-2</v>
      </c>
    </row>
    <row r="65" spans="14:15" x14ac:dyDescent="0.2">
      <c r="N65" s="22">
        <v>77</v>
      </c>
      <c r="O65" s="30">
        <v>5.5E-2</v>
      </c>
    </row>
    <row r="66" spans="14:15" x14ac:dyDescent="0.2">
      <c r="N66" s="22">
        <v>78</v>
      </c>
      <c r="O66" s="30">
        <v>5.5E-2</v>
      </c>
    </row>
    <row r="67" spans="14:15" x14ac:dyDescent="0.2">
      <c r="N67" s="22">
        <v>79</v>
      </c>
      <c r="O67" s="30">
        <v>5.5E-2</v>
      </c>
    </row>
    <row r="68" spans="14:15" x14ac:dyDescent="0.2">
      <c r="N68" s="22">
        <v>80</v>
      </c>
      <c r="O68" s="30">
        <v>5.5E-2</v>
      </c>
    </row>
    <row r="69" spans="14:15" x14ac:dyDescent="0.2">
      <c r="N69" s="22">
        <v>81</v>
      </c>
      <c r="O69" s="30">
        <v>5.5E-2</v>
      </c>
    </row>
    <row r="70" spans="14:15" x14ac:dyDescent="0.2">
      <c r="N70" s="22">
        <v>82</v>
      </c>
      <c r="O70" s="30">
        <v>5.5E-2</v>
      </c>
    </row>
    <row r="71" spans="14:15" x14ac:dyDescent="0.2">
      <c r="N71" s="22">
        <v>83</v>
      </c>
      <c r="O71" s="30">
        <v>5.5E-2</v>
      </c>
    </row>
    <row r="72" spans="14:15" x14ac:dyDescent="0.2">
      <c r="N72" s="22">
        <v>84</v>
      </c>
      <c r="O72" s="30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43624</v>
      </c>
      <c r="D2" s="7">
        <f>Meta!C9</f>
        <v>19607</v>
      </c>
      <c r="E2" s="1">
        <f>Meta!D9</f>
        <v>7.2999999999999995E-2</v>
      </c>
      <c r="F2" s="1">
        <f>Meta!F9</f>
        <v>0.627</v>
      </c>
      <c r="G2" s="1">
        <f>Meta!I9</f>
        <v>1.8114695812355892</v>
      </c>
      <c r="H2" s="1">
        <f>Meta!E9</f>
        <v>0.497</v>
      </c>
      <c r="I2" s="13"/>
      <c r="J2" s="1">
        <f>Meta!X8</f>
        <v>0.58499999999999996</v>
      </c>
      <c r="K2" s="1">
        <f>Meta!D8</f>
        <v>7.4999999999999997E-2</v>
      </c>
      <c r="L2" s="28"/>
      <c r="N2" s="22">
        <f>Meta!T9</f>
        <v>42340</v>
      </c>
      <c r="O2" s="22">
        <f>Meta!U9</f>
        <v>19030</v>
      </c>
      <c r="P2" s="1">
        <f>Meta!V9</f>
        <v>8.3000000000000004E-2</v>
      </c>
      <c r="Q2" s="1">
        <f>Meta!X9</f>
        <v>0.59</v>
      </c>
      <c r="R2" s="22">
        <f>Meta!W9</f>
        <v>11487</v>
      </c>
      <c r="T2" s="12">
        <f>IRR(S5:S69)+1</f>
        <v>1.0407853719592604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2112.090820910028</v>
      </c>
      <c r="D11" s="5">
        <f t="shared" ref="D11:D36" si="0">IF(A11&lt;startage,1,0)*(C11*(1-initialunempprob))+IF(A11=startage,1,0)*(C11*(1-unempprob))+IF(A11&gt;startage,1,0)*(C11*(1-unempprob)+unempprob*300*52)</f>
        <v>1953.6840093417761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149.45682671464587</v>
      </c>
      <c r="G11" s="5">
        <f t="shared" ref="G11:G56" si="3">D11-F11</f>
        <v>1804.2271826271303</v>
      </c>
      <c r="H11" s="22">
        <f>0.1*Grade14!H11</f>
        <v>956.6237795863774</v>
      </c>
      <c r="I11" s="5">
        <f t="shared" ref="I11:I36" si="4">G11+IF(A11&lt;startage,1,0)*(H11*(1-initialunempprob))+IF(A11&gt;=startage,1,0)*(H11*(1-unempprob))</f>
        <v>2689.1041787445292</v>
      </c>
      <c r="J11" s="25">
        <f t="shared" ref="J11:J56" si="5">(F11-(IF(A11&gt;startage,1,0)*(unempprob*300*52)))/(IF(A11&lt;startage,1,0)*((C11+H11)*(1-initialunempprob))+IF(A11&gt;=startage,1,0)*((C11+H11)*(1-unempprob)))</f>
        <v>5.2652321520378687E-2</v>
      </c>
      <c r="L11" s="22">
        <f>0.1*Grade14!L11</f>
        <v>2722.2626139540539</v>
      </c>
      <c r="M11" s="5">
        <f>scrimecost*Meta!O8</f>
        <v>38757.137999999999</v>
      </c>
      <c r="N11" s="5">
        <f>L11-Grade14!L11</f>
        <v>-24500.363525586483</v>
      </c>
      <c r="O11" s="5"/>
      <c r="P11" s="22"/>
      <c r="Q11" s="22">
        <f>0.05*feel*Grade14!G11</f>
        <v>223.41286524083608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-33002.776390827319</v>
      </c>
      <c r="T11" s="22">
        <f t="shared" ref="T11:T42" si="7">S11/sreturn^(A11-startage+1)</f>
        <v>-33002.776390827319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24082.104635863889</v>
      </c>
      <c r="D12" s="5">
        <f t="shared" si="0"/>
        <v>22324.110997445827</v>
      </c>
      <c r="E12" s="5">
        <f t="shared" si="1"/>
        <v>12824.110997445827</v>
      </c>
      <c r="F12" s="5">
        <f t="shared" si="2"/>
        <v>4488.8222406660625</v>
      </c>
      <c r="G12" s="5">
        <f t="shared" si="3"/>
        <v>17835.288756779766</v>
      </c>
      <c r="H12" s="22">
        <f t="shared" ref="H12:H36" si="10">benefits*B12/expnorm</f>
        <v>10823.808582325859</v>
      </c>
      <c r="I12" s="5">
        <f t="shared" si="4"/>
        <v>27868.959312595838</v>
      </c>
      <c r="J12" s="25">
        <f t="shared" si="5"/>
        <v>0.13872465988675164</v>
      </c>
      <c r="L12" s="22">
        <f t="shared" ref="L12:L36" si="11">(sincome+sbenefits)*(1-sunemp)*B12/expnorm</f>
        <v>31066.649190771608</v>
      </c>
      <c r="M12" s="5">
        <f>scrimecost*Meta!O9</f>
        <v>35196.167999999998</v>
      </c>
      <c r="N12" s="5">
        <f>L12-Grade14!L12</f>
        <v>3163.4573977425607</v>
      </c>
      <c r="O12" s="5">
        <f>Grade14!M12-M12</f>
        <v>588.28800000000047</v>
      </c>
      <c r="P12" s="22">
        <f t="shared" ref="P12:P56" si="12">(spart-initialspart)*(L12*J12+nptrans)</f>
        <v>54.318551714054152</v>
      </c>
      <c r="Q12" s="22"/>
      <c r="R12" s="22"/>
      <c r="S12" s="22">
        <f t="shared" si="6"/>
        <v>1246.9960689419361</v>
      </c>
      <c r="T12" s="22">
        <f t="shared" si="7"/>
        <v>1198.1298954985193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24684.157251760484</v>
      </c>
      <c r="D13" s="5">
        <f t="shared" si="0"/>
        <v>24021.013772381968</v>
      </c>
      <c r="E13" s="5">
        <f t="shared" si="1"/>
        <v>14521.013772381968</v>
      </c>
      <c r="F13" s="5">
        <f t="shared" si="2"/>
        <v>5042.8609966827125</v>
      </c>
      <c r="G13" s="5">
        <f t="shared" si="3"/>
        <v>18978.152775699255</v>
      </c>
      <c r="H13" s="22">
        <f t="shared" si="10"/>
        <v>11094.403796884006</v>
      </c>
      <c r="I13" s="5">
        <f t="shared" si="4"/>
        <v>29262.665095410728</v>
      </c>
      <c r="J13" s="25">
        <f t="shared" si="5"/>
        <v>0.11771017090569556</v>
      </c>
      <c r="L13" s="22">
        <f t="shared" si="11"/>
        <v>31843.315420540897</v>
      </c>
      <c r="M13" s="5">
        <f>scrimecost*Meta!O10</f>
        <v>32255.495999999999</v>
      </c>
      <c r="N13" s="5">
        <f>L13-Grade14!L13</f>
        <v>3242.5438326861222</v>
      </c>
      <c r="O13" s="5">
        <f>Grade14!M13-M13</f>
        <v>539.1359999999986</v>
      </c>
      <c r="P13" s="22">
        <f t="shared" si="12"/>
        <v>51.511410501779245</v>
      </c>
      <c r="Q13" s="22"/>
      <c r="R13" s="22"/>
      <c r="S13" s="22">
        <f t="shared" si="6"/>
        <v>1244.362891077935</v>
      </c>
      <c r="T13" s="22">
        <f t="shared" si="7"/>
        <v>1148.7477980375688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25301.261183054496</v>
      </c>
      <c r="D14" s="5">
        <f t="shared" si="0"/>
        <v>24593.069116691517</v>
      </c>
      <c r="E14" s="5">
        <f t="shared" si="1"/>
        <v>15093.069116691517</v>
      </c>
      <c r="F14" s="5">
        <f t="shared" si="2"/>
        <v>5229.6370665997802</v>
      </c>
      <c r="G14" s="5">
        <f t="shared" si="3"/>
        <v>19363.432050091738</v>
      </c>
      <c r="H14" s="22">
        <f t="shared" si="10"/>
        <v>11371.763891806106</v>
      </c>
      <c r="I14" s="5">
        <f t="shared" si="4"/>
        <v>29905.057177795999</v>
      </c>
      <c r="J14" s="25">
        <f t="shared" si="5"/>
        <v>0.12033326839973194</v>
      </c>
      <c r="L14" s="22">
        <f t="shared" si="11"/>
        <v>32639.39830605442</v>
      </c>
      <c r="M14" s="5">
        <f>scrimecost*Meta!O11</f>
        <v>30141.888000000003</v>
      </c>
      <c r="N14" s="5">
        <f>L14-Grade14!L14</f>
        <v>3323.6074285032773</v>
      </c>
      <c r="O14" s="5">
        <f>Grade14!M14-M14</f>
        <v>503.80799999999726</v>
      </c>
      <c r="P14" s="22">
        <f t="shared" si="12"/>
        <v>52.408027383841052</v>
      </c>
      <c r="Q14" s="22"/>
      <c r="R14" s="22"/>
      <c r="S14" s="22">
        <f t="shared" si="6"/>
        <v>1251.0207718697839</v>
      </c>
      <c r="T14" s="22">
        <f t="shared" si="7"/>
        <v>1109.6371334145886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25933.792712630857</v>
      </c>
      <c r="D15" s="5">
        <f t="shared" si="0"/>
        <v>25179.425844608806</v>
      </c>
      <c r="E15" s="5">
        <f t="shared" si="1"/>
        <v>15679.425844608806</v>
      </c>
      <c r="F15" s="5">
        <f t="shared" si="2"/>
        <v>5421.0825382647754</v>
      </c>
      <c r="G15" s="5">
        <f t="shared" si="3"/>
        <v>19758.343306344032</v>
      </c>
      <c r="H15" s="22">
        <f t="shared" si="10"/>
        <v>11656.057989101257</v>
      </c>
      <c r="I15" s="5">
        <f t="shared" si="4"/>
        <v>30563.509062240897</v>
      </c>
      <c r="J15" s="25">
        <f t="shared" si="5"/>
        <v>0.12289238790610894</v>
      </c>
      <c r="L15" s="22">
        <f t="shared" si="11"/>
        <v>33455.383263705779</v>
      </c>
      <c r="M15" s="5">
        <f>scrimecost*Meta!O12</f>
        <v>28797.909</v>
      </c>
      <c r="N15" s="5">
        <f>L15-Grade14!L15</f>
        <v>3406.6976142158601</v>
      </c>
      <c r="O15" s="5">
        <f>Grade14!M15-M15</f>
        <v>481.34400000000096</v>
      </c>
      <c r="P15" s="22">
        <f t="shared" si="12"/>
        <v>53.327059687954424</v>
      </c>
      <c r="Q15" s="22"/>
      <c r="R15" s="22"/>
      <c r="S15" s="22">
        <f t="shared" si="6"/>
        <v>1264.6774580814304</v>
      </c>
      <c r="T15" s="22">
        <f t="shared" si="7"/>
        <v>1077.7922563396407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26582.137530446627</v>
      </c>
      <c r="D16" s="5">
        <f t="shared" si="0"/>
        <v>25780.441490724024</v>
      </c>
      <c r="E16" s="5">
        <f t="shared" si="1"/>
        <v>16280.441490724024</v>
      </c>
      <c r="F16" s="5">
        <f t="shared" si="2"/>
        <v>5617.3141467213936</v>
      </c>
      <c r="G16" s="5">
        <f t="shared" si="3"/>
        <v>20163.127344002631</v>
      </c>
      <c r="H16" s="22">
        <f t="shared" si="10"/>
        <v>11947.459438828788</v>
      </c>
      <c r="I16" s="5">
        <f t="shared" si="4"/>
        <v>31238.422243796918</v>
      </c>
      <c r="J16" s="25">
        <f t="shared" si="5"/>
        <v>0.12538908986354982</v>
      </c>
      <c r="L16" s="22">
        <f t="shared" si="11"/>
        <v>34291.767845298418</v>
      </c>
      <c r="M16" s="5">
        <f>scrimecost*Meta!O13</f>
        <v>24180.134999999998</v>
      </c>
      <c r="N16" s="5">
        <f>L16-Grade14!L16</f>
        <v>3491.8650545712517</v>
      </c>
      <c r="O16" s="5">
        <f>Grade14!M16-M16</f>
        <v>404.15999999999985</v>
      </c>
      <c r="P16" s="22">
        <f t="shared" si="12"/>
        <v>54.269067799670601</v>
      </c>
      <c r="Q16" s="22"/>
      <c r="R16" s="22"/>
      <c r="S16" s="22">
        <f t="shared" si="6"/>
        <v>1251.7588366483644</v>
      </c>
      <c r="T16" s="22">
        <f t="shared" si="7"/>
        <v>1024.9785280368917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27246.690968707786</v>
      </c>
      <c r="D17" s="5">
        <f t="shared" si="0"/>
        <v>26396.482527992117</v>
      </c>
      <c r="E17" s="5">
        <f t="shared" si="1"/>
        <v>16896.482527992117</v>
      </c>
      <c r="F17" s="5">
        <f t="shared" si="2"/>
        <v>5818.4515453894264</v>
      </c>
      <c r="G17" s="5">
        <f t="shared" si="3"/>
        <v>20578.03098260269</v>
      </c>
      <c r="H17" s="22">
        <f t="shared" si="10"/>
        <v>12246.145924799504</v>
      </c>
      <c r="I17" s="5">
        <f t="shared" si="4"/>
        <v>31930.208254891833</v>
      </c>
      <c r="J17" s="25">
        <f t="shared" si="5"/>
        <v>0.12782489665129704</v>
      </c>
      <c r="L17" s="22">
        <f t="shared" si="11"/>
        <v>35149.062041430872</v>
      </c>
      <c r="M17" s="5">
        <f>scrimecost*Meta!O14</f>
        <v>24180.134999999998</v>
      </c>
      <c r="N17" s="5">
        <f>L17-Grade14!L17</f>
        <v>3579.1616809355328</v>
      </c>
      <c r="O17" s="5">
        <f>Grade14!M17-M17</f>
        <v>404.15999999999985</v>
      </c>
      <c r="P17" s="22">
        <f t="shared" si="12"/>
        <v>55.234626114179697</v>
      </c>
      <c r="Q17" s="22"/>
      <c r="R17" s="22"/>
      <c r="S17" s="22">
        <f t="shared" si="6"/>
        <v>1277.8367088794735</v>
      </c>
      <c r="T17" s="22">
        <f t="shared" si="7"/>
        <v>1005.329165687861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27927.858242925482</v>
      </c>
      <c r="D18" s="5">
        <f t="shared" si="0"/>
        <v>27027.924591191921</v>
      </c>
      <c r="E18" s="5">
        <f t="shared" si="1"/>
        <v>17527.924591191921</v>
      </c>
      <c r="F18" s="5">
        <f t="shared" si="2"/>
        <v>6024.6173790241619</v>
      </c>
      <c r="G18" s="5">
        <f t="shared" si="3"/>
        <v>21003.307212167758</v>
      </c>
      <c r="H18" s="22">
        <f t="shared" si="10"/>
        <v>12552.299572919492</v>
      </c>
      <c r="I18" s="5">
        <f t="shared" si="4"/>
        <v>32639.28891626413</v>
      </c>
      <c r="J18" s="25">
        <f t="shared" si="5"/>
        <v>0.13020129351739193</v>
      </c>
      <c r="L18" s="22">
        <f t="shared" si="11"/>
        <v>36027.788592466641</v>
      </c>
      <c r="M18" s="5">
        <f>scrimecost*Meta!O15</f>
        <v>24180.134999999998</v>
      </c>
      <c r="N18" s="5">
        <f>L18-Grade14!L18</f>
        <v>3668.6407229589131</v>
      </c>
      <c r="O18" s="5">
        <f>Grade14!M18-M18</f>
        <v>404.15999999999985</v>
      </c>
      <c r="P18" s="22">
        <f t="shared" si="12"/>
        <v>56.224323386551518</v>
      </c>
      <c r="Q18" s="22"/>
      <c r="R18" s="22"/>
      <c r="S18" s="22">
        <f t="shared" si="6"/>
        <v>1304.5665279163579</v>
      </c>
      <c r="T18" s="22">
        <f t="shared" si="7"/>
        <v>986.13863437017915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28626.054698998621</v>
      </c>
      <c r="D19" s="5">
        <f t="shared" si="0"/>
        <v>27675.152705971723</v>
      </c>
      <c r="E19" s="5">
        <f t="shared" si="1"/>
        <v>18175.152705971723</v>
      </c>
      <c r="F19" s="5">
        <f t="shared" si="2"/>
        <v>6235.9373584997675</v>
      </c>
      <c r="G19" s="5">
        <f t="shared" si="3"/>
        <v>21439.215347471956</v>
      </c>
      <c r="H19" s="22">
        <f t="shared" si="10"/>
        <v>12866.10706224248</v>
      </c>
      <c r="I19" s="5">
        <f t="shared" si="4"/>
        <v>33366.096594170733</v>
      </c>
      <c r="J19" s="25">
        <f t="shared" si="5"/>
        <v>0.13251972948431376</v>
      </c>
      <c r="L19" s="22">
        <f t="shared" si="11"/>
        <v>36928.483307278315</v>
      </c>
      <c r="M19" s="5">
        <f>scrimecost*Meta!O16</f>
        <v>24180.134999999998</v>
      </c>
      <c r="N19" s="5">
        <f>L19-Grade14!L19</f>
        <v>3760.3567410328978</v>
      </c>
      <c r="O19" s="5">
        <f>Grade14!M19-M19</f>
        <v>404.15999999999985</v>
      </c>
      <c r="P19" s="22">
        <f t="shared" si="12"/>
        <v>57.23876309073264</v>
      </c>
      <c r="Q19" s="22"/>
      <c r="R19" s="22"/>
      <c r="S19" s="22">
        <f t="shared" si="6"/>
        <v>1331.9645924291706</v>
      </c>
      <c r="T19" s="22">
        <f t="shared" si="7"/>
        <v>967.39367328176934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29341.706066473584</v>
      </c>
      <c r="D20" s="5">
        <f t="shared" si="0"/>
        <v>28338.561523621014</v>
      </c>
      <c r="E20" s="5">
        <f t="shared" si="1"/>
        <v>18838.561523621014</v>
      </c>
      <c r="F20" s="5">
        <f t="shared" si="2"/>
        <v>6452.540337462261</v>
      </c>
      <c r="G20" s="5">
        <f t="shared" si="3"/>
        <v>21886.021186158752</v>
      </c>
      <c r="H20" s="22">
        <f t="shared" si="10"/>
        <v>13187.759738798541</v>
      </c>
      <c r="I20" s="5">
        <f t="shared" si="4"/>
        <v>34111.074464024998</v>
      </c>
      <c r="J20" s="25">
        <f t="shared" si="5"/>
        <v>0.13478161823253018</v>
      </c>
      <c r="L20" s="22">
        <f t="shared" si="11"/>
        <v>37851.695389960267</v>
      </c>
      <c r="M20" s="5">
        <f>scrimecost*Meta!O17</f>
        <v>24180.134999999998</v>
      </c>
      <c r="N20" s="5">
        <f>L20-Grade14!L20</f>
        <v>3854.3656595587163</v>
      </c>
      <c r="O20" s="5">
        <f>Grade14!M20-M20</f>
        <v>404.15999999999985</v>
      </c>
      <c r="P20" s="22">
        <f t="shared" si="12"/>
        <v>58.278563787518287</v>
      </c>
      <c r="Q20" s="22"/>
      <c r="R20" s="22"/>
      <c r="S20" s="22">
        <f t="shared" si="6"/>
        <v>1360.0476085547987</v>
      </c>
      <c r="T20" s="22">
        <f t="shared" si="7"/>
        <v>949.08146969400354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30075.248718135415</v>
      </c>
      <c r="D21" s="5">
        <f t="shared" si="0"/>
        <v>29018.555561711531</v>
      </c>
      <c r="E21" s="5">
        <f t="shared" si="1"/>
        <v>19518.555561711531</v>
      </c>
      <c r="F21" s="5">
        <f t="shared" si="2"/>
        <v>6674.5583908988156</v>
      </c>
      <c r="G21" s="5">
        <f t="shared" si="3"/>
        <v>22343.997170812716</v>
      </c>
      <c r="H21" s="22">
        <f t="shared" si="10"/>
        <v>13517.453732268503</v>
      </c>
      <c r="I21" s="5">
        <f t="shared" si="4"/>
        <v>34874.676780625618</v>
      </c>
      <c r="J21" s="25">
        <f t="shared" si="5"/>
        <v>0.13698833896249737</v>
      </c>
      <c r="L21" s="22">
        <f t="shared" si="11"/>
        <v>38797.987774709261</v>
      </c>
      <c r="M21" s="5">
        <f>scrimecost*Meta!O18</f>
        <v>19493.439000000002</v>
      </c>
      <c r="N21" s="5">
        <f>L21-Grade14!L21</f>
        <v>3950.724801047676</v>
      </c>
      <c r="O21" s="5">
        <f>Grade14!M21-M21</f>
        <v>325.82399999999689</v>
      </c>
      <c r="P21" s="22">
        <f t="shared" si="12"/>
        <v>59.344359501723552</v>
      </c>
      <c r="Q21" s="22"/>
      <c r="R21" s="22"/>
      <c r="S21" s="22">
        <f t="shared" si="6"/>
        <v>1349.899708083565</v>
      </c>
      <c r="T21" s="22">
        <f t="shared" si="7"/>
        <v>905.08570721061744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30827.129936088804</v>
      </c>
      <c r="D22" s="5">
        <f t="shared" si="0"/>
        <v>29715.549450754323</v>
      </c>
      <c r="E22" s="5">
        <f t="shared" si="1"/>
        <v>20215.549450754323</v>
      </c>
      <c r="F22" s="5">
        <f t="shared" si="2"/>
        <v>6902.1268956712865</v>
      </c>
      <c r="G22" s="5">
        <f t="shared" si="3"/>
        <v>22813.422555083038</v>
      </c>
      <c r="H22" s="22">
        <f t="shared" si="10"/>
        <v>13855.390075575215</v>
      </c>
      <c r="I22" s="5">
        <f t="shared" si="4"/>
        <v>35657.369155141263</v>
      </c>
      <c r="J22" s="25">
        <f t="shared" si="5"/>
        <v>0.13914123723563615</v>
      </c>
      <c r="L22" s="22">
        <f t="shared" si="11"/>
        <v>39767.937469077006</v>
      </c>
      <c r="M22" s="5">
        <f>scrimecost*Meta!O19</f>
        <v>19493.439000000002</v>
      </c>
      <c r="N22" s="5">
        <f>L22-Grade14!L22</f>
        <v>4049.4929210738846</v>
      </c>
      <c r="O22" s="5">
        <f>Grade14!M22-M22</f>
        <v>325.82399999999689</v>
      </c>
      <c r="P22" s="22">
        <f t="shared" si="12"/>
        <v>60.436800108783991</v>
      </c>
      <c r="Q22" s="22"/>
      <c r="R22" s="22"/>
      <c r="S22" s="22">
        <f t="shared" si="6"/>
        <v>1379.4044269005592</v>
      </c>
      <c r="T22" s="22">
        <f t="shared" si="7"/>
        <v>888.62522880622828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31597.808184491023</v>
      </c>
      <c r="D23" s="5">
        <f t="shared" si="0"/>
        <v>30429.96818702318</v>
      </c>
      <c r="E23" s="5">
        <f t="shared" si="1"/>
        <v>20929.96818702318</v>
      </c>
      <c r="F23" s="5">
        <f t="shared" si="2"/>
        <v>7135.3846130630682</v>
      </c>
      <c r="G23" s="5">
        <f t="shared" si="3"/>
        <v>23294.58357396011</v>
      </c>
      <c r="H23" s="22">
        <f t="shared" si="10"/>
        <v>14201.774827464595</v>
      </c>
      <c r="I23" s="5">
        <f t="shared" si="4"/>
        <v>36459.628839019788</v>
      </c>
      <c r="J23" s="25">
        <f t="shared" si="5"/>
        <v>0.14124162579479591</v>
      </c>
      <c r="L23" s="22">
        <f t="shared" si="11"/>
        <v>40762.135905803923</v>
      </c>
      <c r="M23" s="5">
        <f>scrimecost*Meta!O20</f>
        <v>19493.439000000002</v>
      </c>
      <c r="N23" s="5">
        <f>L23-Grade14!L23</f>
        <v>4150.7302441007268</v>
      </c>
      <c r="O23" s="5">
        <f>Grade14!M23-M23</f>
        <v>325.82399999999689</v>
      </c>
      <c r="P23" s="22">
        <f t="shared" si="12"/>
        <v>61.556551731020917</v>
      </c>
      <c r="Q23" s="22"/>
      <c r="R23" s="22"/>
      <c r="S23" s="22">
        <f t="shared" si="6"/>
        <v>1409.646763687972</v>
      </c>
      <c r="T23" s="22">
        <f t="shared" si="7"/>
        <v>872.52151056995115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32387.753389103294</v>
      </c>
      <c r="D24" s="5">
        <f t="shared" si="0"/>
        <v>31162.247391698755</v>
      </c>
      <c r="E24" s="5">
        <f t="shared" si="1"/>
        <v>21662.247391698755</v>
      </c>
      <c r="F24" s="5">
        <f t="shared" si="2"/>
        <v>7374.4737733896436</v>
      </c>
      <c r="G24" s="5">
        <f t="shared" si="3"/>
        <v>23787.773618309111</v>
      </c>
      <c r="H24" s="22">
        <f t="shared" si="10"/>
        <v>14556.819198151208</v>
      </c>
      <c r="I24" s="5">
        <f t="shared" si="4"/>
        <v>37281.945014995283</v>
      </c>
      <c r="J24" s="25">
        <f t="shared" si="5"/>
        <v>0.14329078536470788</v>
      </c>
      <c r="L24" s="22">
        <f t="shared" si="11"/>
        <v>41781.18930344902</v>
      </c>
      <c r="M24" s="5">
        <f>scrimecost*Meta!O21</f>
        <v>19493.439000000002</v>
      </c>
      <c r="N24" s="5">
        <f>L24-Grade14!L24</f>
        <v>4254.4985002032408</v>
      </c>
      <c r="O24" s="5">
        <f>Grade14!M24-M24</f>
        <v>325.82399999999689</v>
      </c>
      <c r="P24" s="22">
        <f t="shared" si="12"/>
        <v>62.704297143813768</v>
      </c>
      <c r="Q24" s="22"/>
      <c r="R24" s="22"/>
      <c r="S24" s="22">
        <f t="shared" si="6"/>
        <v>1440.6451588950702</v>
      </c>
      <c r="T24" s="22">
        <f t="shared" si="7"/>
        <v>856.76494435949223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33197.447223830881</v>
      </c>
      <c r="D25" s="5">
        <f t="shared" si="0"/>
        <v>31912.833576491226</v>
      </c>
      <c r="E25" s="5">
        <f t="shared" si="1"/>
        <v>22412.833576491226</v>
      </c>
      <c r="F25" s="5">
        <f t="shared" si="2"/>
        <v>7619.5401627243855</v>
      </c>
      <c r="G25" s="5">
        <f t="shared" si="3"/>
        <v>24293.293413766842</v>
      </c>
      <c r="H25" s="22">
        <f t="shared" si="10"/>
        <v>14920.739678104988</v>
      </c>
      <c r="I25" s="5">
        <f t="shared" si="4"/>
        <v>38124.819095370171</v>
      </c>
      <c r="J25" s="25">
        <f t="shared" si="5"/>
        <v>0.1452899654329147</v>
      </c>
      <c r="L25" s="22">
        <f t="shared" si="11"/>
        <v>42825.719036035247</v>
      </c>
      <c r="M25" s="5">
        <f>scrimecost*Meta!O22</f>
        <v>19493.439000000002</v>
      </c>
      <c r="N25" s="5">
        <f>L25-Grade14!L25</f>
        <v>4360.8609627083279</v>
      </c>
      <c r="O25" s="5">
        <f>Grade14!M25-M25</f>
        <v>325.82399999999689</v>
      </c>
      <c r="P25" s="22">
        <f t="shared" si="12"/>
        <v>63.880736191926445</v>
      </c>
      <c r="Q25" s="22"/>
      <c r="R25" s="22"/>
      <c r="S25" s="22">
        <f t="shared" si="6"/>
        <v>1472.4185139823487</v>
      </c>
      <c r="T25" s="22">
        <f t="shared" si="7"/>
        <v>841.34623223477968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34027.383404426648</v>
      </c>
      <c r="D26" s="5">
        <f t="shared" si="0"/>
        <v>32682.184415903503</v>
      </c>
      <c r="E26" s="5">
        <f t="shared" si="1"/>
        <v>23182.184415903503</v>
      </c>
      <c r="F26" s="5">
        <f t="shared" si="2"/>
        <v>7870.7332117924934</v>
      </c>
      <c r="G26" s="5">
        <f t="shared" si="3"/>
        <v>24811.45120411101</v>
      </c>
      <c r="H26" s="22">
        <f t="shared" si="10"/>
        <v>15293.75817005761</v>
      </c>
      <c r="I26" s="5">
        <f t="shared" si="4"/>
        <v>38988.765027754416</v>
      </c>
      <c r="J26" s="25">
        <f t="shared" si="5"/>
        <v>0.14724038501165301</v>
      </c>
      <c r="L26" s="22">
        <f t="shared" si="11"/>
        <v>43896.362011936115</v>
      </c>
      <c r="M26" s="5">
        <f>scrimecost*Meta!O23</f>
        <v>15128.378999999999</v>
      </c>
      <c r="N26" s="5">
        <f>L26-Grade14!L26</f>
        <v>4469.8824867760195</v>
      </c>
      <c r="O26" s="5">
        <f>Grade14!M26-M26</f>
        <v>252.86399999999958</v>
      </c>
      <c r="P26" s="22">
        <f t="shared" si="12"/>
        <v>65.086586216241926</v>
      </c>
      <c r="Q26" s="22"/>
      <c r="R26" s="22"/>
      <c r="S26" s="22">
        <f t="shared" si="6"/>
        <v>1468.7250829468042</v>
      </c>
      <c r="T26" s="22">
        <f t="shared" si="7"/>
        <v>806.3485638493604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34878.067989537318</v>
      </c>
      <c r="D27" s="5">
        <f t="shared" si="0"/>
        <v>33470.769026301095</v>
      </c>
      <c r="E27" s="5">
        <f t="shared" si="1"/>
        <v>23970.769026301095</v>
      </c>
      <c r="F27" s="5">
        <f t="shared" si="2"/>
        <v>8128.2060870873074</v>
      </c>
      <c r="G27" s="5">
        <f t="shared" si="3"/>
        <v>25342.562939213789</v>
      </c>
      <c r="H27" s="22">
        <f t="shared" si="10"/>
        <v>15676.102124309054</v>
      </c>
      <c r="I27" s="5">
        <f t="shared" si="4"/>
        <v>39874.309608448282</v>
      </c>
      <c r="J27" s="25">
        <f t="shared" si="5"/>
        <v>0.14914323338115384</v>
      </c>
      <c r="L27" s="22">
        <f t="shared" si="11"/>
        <v>44993.771062234526</v>
      </c>
      <c r="M27" s="5">
        <f>scrimecost*Meta!O24</f>
        <v>15128.378999999999</v>
      </c>
      <c r="N27" s="5">
        <f>L27-Grade14!L27</f>
        <v>4581.6295489454278</v>
      </c>
      <c r="O27" s="5">
        <f>Grade14!M27-M27</f>
        <v>252.86399999999958</v>
      </c>
      <c r="P27" s="22">
        <f t="shared" si="12"/>
        <v>66.322582491165306</v>
      </c>
      <c r="Q27" s="22"/>
      <c r="R27" s="22"/>
      <c r="S27" s="22">
        <f t="shared" si="6"/>
        <v>1502.1069641353765</v>
      </c>
      <c r="T27" s="22">
        <f t="shared" si="7"/>
        <v>792.3589811742039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35750.019689275745</v>
      </c>
      <c r="D28" s="5">
        <f t="shared" si="0"/>
        <v>34279.068251958619</v>
      </c>
      <c r="E28" s="5">
        <f t="shared" si="1"/>
        <v>24779.068251958619</v>
      </c>
      <c r="F28" s="5">
        <f t="shared" si="2"/>
        <v>8392.1157842644898</v>
      </c>
      <c r="G28" s="5">
        <f t="shared" si="3"/>
        <v>25886.952467694129</v>
      </c>
      <c r="H28" s="22">
        <f t="shared" si="10"/>
        <v>16068.004677416779</v>
      </c>
      <c r="I28" s="5">
        <f t="shared" si="4"/>
        <v>40781.992803659479</v>
      </c>
      <c r="J28" s="25">
        <f t="shared" si="5"/>
        <v>0.15099967081481319</v>
      </c>
      <c r="L28" s="22">
        <f t="shared" si="11"/>
        <v>46118.615338790391</v>
      </c>
      <c r="M28" s="5">
        <f>scrimecost*Meta!O25</f>
        <v>15128.378999999999</v>
      </c>
      <c r="N28" s="5">
        <f>L28-Grade14!L28</f>
        <v>4696.1702876690688</v>
      </c>
      <c r="O28" s="5">
        <f>Grade14!M28-M28</f>
        <v>252.86399999999958</v>
      </c>
      <c r="P28" s="22">
        <f t="shared" si="12"/>
        <v>67.589478672961789</v>
      </c>
      <c r="Q28" s="22"/>
      <c r="R28" s="22"/>
      <c r="S28" s="22">
        <f t="shared" si="6"/>
        <v>1536.3233923536627</v>
      </c>
      <c r="T28" s="22">
        <f t="shared" si="7"/>
        <v>778.65053954235043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36643.770181507636</v>
      </c>
      <c r="D29" s="5">
        <f t="shared" si="0"/>
        <v>35107.574958257581</v>
      </c>
      <c r="E29" s="5">
        <f t="shared" si="1"/>
        <v>25607.574958257581</v>
      </c>
      <c r="F29" s="5">
        <f t="shared" si="2"/>
        <v>8662.6232238711</v>
      </c>
      <c r="G29" s="5">
        <f t="shared" si="3"/>
        <v>26444.951734386479</v>
      </c>
      <c r="H29" s="22">
        <f t="shared" si="10"/>
        <v>16469.704794352197</v>
      </c>
      <c r="I29" s="5">
        <f t="shared" si="4"/>
        <v>41712.368078750966</v>
      </c>
      <c r="J29" s="25">
        <f t="shared" si="5"/>
        <v>0.15281082928667594</v>
      </c>
      <c r="L29" s="22">
        <f t="shared" si="11"/>
        <v>47271.580722260143</v>
      </c>
      <c r="M29" s="5">
        <f>scrimecost*Meta!O26</f>
        <v>15128.378999999999</v>
      </c>
      <c r="N29" s="5">
        <f>L29-Grade14!L29</f>
        <v>4813.5745448607922</v>
      </c>
      <c r="O29" s="5">
        <f>Grade14!M29-M29</f>
        <v>252.86399999999958</v>
      </c>
      <c r="P29" s="22">
        <f t="shared" si="12"/>
        <v>68.888047259303136</v>
      </c>
      <c r="Q29" s="22"/>
      <c r="R29" s="22"/>
      <c r="S29" s="22">
        <f t="shared" si="6"/>
        <v>1571.3952312774036</v>
      </c>
      <c r="T29" s="22">
        <f t="shared" si="7"/>
        <v>765.21627244715364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37559.864436045333</v>
      </c>
      <c r="D30" s="5">
        <f t="shared" si="0"/>
        <v>35956.794332214027</v>
      </c>
      <c r="E30" s="5">
        <f t="shared" si="1"/>
        <v>26456.794332214027</v>
      </c>
      <c r="F30" s="5">
        <f t="shared" si="2"/>
        <v>8939.8933494678804</v>
      </c>
      <c r="G30" s="5">
        <f t="shared" si="3"/>
        <v>27016.900982746149</v>
      </c>
      <c r="H30" s="22">
        <f t="shared" si="10"/>
        <v>16881.447414211001</v>
      </c>
      <c r="I30" s="5">
        <f t="shared" si="4"/>
        <v>42666.002735719747</v>
      </c>
      <c r="J30" s="25">
        <f t="shared" si="5"/>
        <v>0.15457781316166405</v>
      </c>
      <c r="L30" s="22">
        <f t="shared" si="11"/>
        <v>48453.370240316646</v>
      </c>
      <c r="M30" s="5">
        <f>scrimecost*Meta!O27</f>
        <v>15128.378999999999</v>
      </c>
      <c r="N30" s="5">
        <f>L30-Grade14!L30</f>
        <v>4933.9139084823109</v>
      </c>
      <c r="O30" s="5">
        <f>Grade14!M30-M30</f>
        <v>252.86399999999958</v>
      </c>
      <c r="P30" s="22">
        <f t="shared" si="12"/>
        <v>70.219080060303071</v>
      </c>
      <c r="Q30" s="22"/>
      <c r="R30" s="22"/>
      <c r="S30" s="22">
        <f t="shared" si="6"/>
        <v>1607.3438661742382</v>
      </c>
      <c r="T30" s="22">
        <f t="shared" si="7"/>
        <v>752.04942494466525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38498.861046946462</v>
      </c>
      <c r="D31" s="5">
        <f t="shared" si="0"/>
        <v>36827.244190519377</v>
      </c>
      <c r="E31" s="5">
        <f t="shared" si="1"/>
        <v>27327.244190519377</v>
      </c>
      <c r="F31" s="5">
        <f t="shared" si="2"/>
        <v>9224.0952282045764</v>
      </c>
      <c r="G31" s="5">
        <f t="shared" si="3"/>
        <v>27603.148962314801</v>
      </c>
      <c r="H31" s="22">
        <f t="shared" si="10"/>
        <v>17303.483599566276</v>
      </c>
      <c r="I31" s="5">
        <f t="shared" si="4"/>
        <v>43643.478259112744</v>
      </c>
      <c r="J31" s="25">
        <f t="shared" si="5"/>
        <v>0.1563016998689695</v>
      </c>
      <c r="L31" s="22">
        <f t="shared" si="11"/>
        <v>49664.704496324564</v>
      </c>
      <c r="M31" s="5">
        <f>scrimecost*Meta!O28</f>
        <v>13233.023999999999</v>
      </c>
      <c r="N31" s="5">
        <f>L31-Grade14!L31</f>
        <v>5057.2617561943771</v>
      </c>
      <c r="O31" s="5">
        <f>Grade14!M31-M31</f>
        <v>221.18399999999929</v>
      </c>
      <c r="P31" s="22">
        <f t="shared" si="12"/>
        <v>71.583388681327975</v>
      </c>
      <c r="Q31" s="22"/>
      <c r="R31" s="22"/>
      <c r="S31" s="22">
        <f t="shared" si="6"/>
        <v>1628.4462569434968</v>
      </c>
      <c r="T31" s="22">
        <f t="shared" si="7"/>
        <v>732.06532552871261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39461.332573120118</v>
      </c>
      <c r="D32" s="5">
        <f t="shared" si="0"/>
        <v>37719.455295282358</v>
      </c>
      <c r="E32" s="5">
        <f t="shared" si="1"/>
        <v>28219.455295282358</v>
      </c>
      <c r="F32" s="5">
        <f t="shared" si="2"/>
        <v>9515.4021539096902</v>
      </c>
      <c r="G32" s="5">
        <f t="shared" si="3"/>
        <v>28204.053141372668</v>
      </c>
      <c r="H32" s="22">
        <f t="shared" si="10"/>
        <v>17736.070689555432</v>
      </c>
      <c r="I32" s="5">
        <f t="shared" si="4"/>
        <v>44645.390670590554</v>
      </c>
      <c r="J32" s="25">
        <f t="shared" si="5"/>
        <v>0.15798354055902358</v>
      </c>
      <c r="L32" s="22">
        <f t="shared" si="11"/>
        <v>50906.322108732667</v>
      </c>
      <c r="M32" s="5">
        <f>scrimecost*Meta!O29</f>
        <v>13233.023999999999</v>
      </c>
      <c r="N32" s="5">
        <f>L32-Grade14!L32</f>
        <v>5183.6933000992285</v>
      </c>
      <c r="O32" s="5">
        <f>Grade14!M32-M32</f>
        <v>221.18399999999929</v>
      </c>
      <c r="P32" s="22">
        <f t="shared" si="12"/>
        <v>72.9818050178785</v>
      </c>
      <c r="Q32" s="22"/>
      <c r="R32" s="22"/>
      <c r="S32" s="22">
        <f t="shared" si="6"/>
        <v>1666.2147914819818</v>
      </c>
      <c r="T32" s="22">
        <f t="shared" si="7"/>
        <v>719.69123321553002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40447.865887448119</v>
      </c>
      <c r="D33" s="5">
        <f t="shared" si="0"/>
        <v>38633.971677664413</v>
      </c>
      <c r="E33" s="5">
        <f t="shared" si="1"/>
        <v>29133.971677664413</v>
      </c>
      <c r="F33" s="5">
        <f t="shared" si="2"/>
        <v>9813.9917527574307</v>
      </c>
      <c r="G33" s="5">
        <f t="shared" si="3"/>
        <v>28819.979924906984</v>
      </c>
      <c r="H33" s="22">
        <f t="shared" si="10"/>
        <v>18179.472456794316</v>
      </c>
      <c r="I33" s="5">
        <f t="shared" si="4"/>
        <v>45672.350892355316</v>
      </c>
      <c r="J33" s="25">
        <f t="shared" si="5"/>
        <v>0.15962436074444217</v>
      </c>
      <c r="L33" s="22">
        <f t="shared" si="11"/>
        <v>52178.980161450978</v>
      </c>
      <c r="M33" s="5">
        <f>scrimecost*Meta!O30</f>
        <v>13233.023999999999</v>
      </c>
      <c r="N33" s="5">
        <f>L33-Grade14!L33</f>
        <v>5313.285632601699</v>
      </c>
      <c r="O33" s="5">
        <f>Grade14!M33-M33</f>
        <v>221.18399999999929</v>
      </c>
      <c r="P33" s="22">
        <f t="shared" si="12"/>
        <v>74.415181762842778</v>
      </c>
      <c r="Q33" s="22"/>
      <c r="R33" s="22"/>
      <c r="S33" s="22">
        <f t="shared" si="6"/>
        <v>1704.9275393839287</v>
      </c>
      <c r="T33" s="22">
        <f t="shared" si="7"/>
        <v>707.55462344009527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41459.062534634315</v>
      </c>
      <c r="D34" s="5">
        <f t="shared" si="0"/>
        <v>39571.350969606014</v>
      </c>
      <c r="E34" s="5">
        <f t="shared" si="1"/>
        <v>30071.350969606014</v>
      </c>
      <c r="F34" s="5">
        <f t="shared" si="2"/>
        <v>10120.046091576363</v>
      </c>
      <c r="G34" s="5">
        <f t="shared" si="3"/>
        <v>29451.304878029652</v>
      </c>
      <c r="H34" s="22">
        <f t="shared" si="10"/>
        <v>18633.959268214174</v>
      </c>
      <c r="I34" s="5">
        <f t="shared" si="4"/>
        <v>46724.985119664198</v>
      </c>
      <c r="J34" s="25">
        <f t="shared" si="5"/>
        <v>0.16122516092533837</v>
      </c>
      <c r="L34" s="22">
        <f t="shared" si="11"/>
        <v>53483.454665487254</v>
      </c>
      <c r="M34" s="5">
        <f>scrimecost*Meta!O31</f>
        <v>13233.023999999999</v>
      </c>
      <c r="N34" s="5">
        <f>L34-Grade14!L34</f>
        <v>5446.1177734167431</v>
      </c>
      <c r="O34" s="5">
        <f>Grade14!M34-M34</f>
        <v>221.18399999999929</v>
      </c>
      <c r="P34" s="22">
        <f t="shared" si="12"/>
        <v>75.884392926431175</v>
      </c>
      <c r="Q34" s="22"/>
      <c r="R34" s="22"/>
      <c r="S34" s="22">
        <f t="shared" si="6"/>
        <v>1744.6081059834273</v>
      </c>
      <c r="T34" s="22">
        <f t="shared" si="7"/>
        <v>695.64994255100066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42495.539098000176</v>
      </c>
      <c r="D35" s="5">
        <f t="shared" si="0"/>
        <v>40532.164743846166</v>
      </c>
      <c r="E35" s="5">
        <f t="shared" si="1"/>
        <v>31032.164743846166</v>
      </c>
      <c r="F35" s="5">
        <f t="shared" si="2"/>
        <v>10433.751788865773</v>
      </c>
      <c r="G35" s="5">
        <f t="shared" si="3"/>
        <v>30098.412954980391</v>
      </c>
      <c r="H35" s="22">
        <f t="shared" si="10"/>
        <v>19099.80824991953</v>
      </c>
      <c r="I35" s="5">
        <f t="shared" si="4"/>
        <v>47803.935202655797</v>
      </c>
      <c r="J35" s="25">
        <f t="shared" si="5"/>
        <v>0.16278691719938343</v>
      </c>
      <c r="L35" s="22">
        <f t="shared" si="11"/>
        <v>54820.541032124442</v>
      </c>
      <c r="M35" s="5">
        <f>scrimecost*Meta!O32</f>
        <v>13233.023999999999</v>
      </c>
      <c r="N35" s="5">
        <f>L35-Grade14!L35</f>
        <v>5582.2707177521734</v>
      </c>
      <c r="O35" s="5">
        <f>Grade14!M35-M35</f>
        <v>221.18399999999929</v>
      </c>
      <c r="P35" s="22">
        <f t="shared" si="12"/>
        <v>77.390334369109283</v>
      </c>
      <c r="Q35" s="22"/>
      <c r="R35" s="22"/>
      <c r="S35" s="22">
        <f t="shared" si="6"/>
        <v>1785.2806867479167</v>
      </c>
      <c r="T35" s="22">
        <f t="shared" si="7"/>
        <v>683.97179761345171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43557.92757545018</v>
      </c>
      <c r="D36" s="5">
        <f t="shared" si="0"/>
        <v>41516.99886244232</v>
      </c>
      <c r="E36" s="5">
        <f t="shared" si="1"/>
        <v>32016.99886244232</v>
      </c>
      <c r="F36" s="5">
        <f t="shared" si="2"/>
        <v>10755.300128587418</v>
      </c>
      <c r="G36" s="5">
        <f t="shared" si="3"/>
        <v>30761.698733854901</v>
      </c>
      <c r="H36" s="22">
        <f t="shared" si="10"/>
        <v>19577.303456167516</v>
      </c>
      <c r="I36" s="5">
        <f t="shared" si="4"/>
        <v>48909.859037722184</v>
      </c>
      <c r="J36" s="25">
        <f t="shared" si="5"/>
        <v>0.16431058185698841</v>
      </c>
      <c r="L36" s="22">
        <f t="shared" si="11"/>
        <v>56191.054557927549</v>
      </c>
      <c r="M36" s="5">
        <f>scrimecost*Meta!O33</f>
        <v>10694.397000000001</v>
      </c>
      <c r="N36" s="5">
        <f>L36-Grade14!L36</f>
        <v>5721.8274856959833</v>
      </c>
      <c r="O36" s="5">
        <f>Grade14!M36-M36</f>
        <v>178.75200000000041</v>
      </c>
      <c r="P36" s="22">
        <f t="shared" si="12"/>
        <v>78.933924347854358</v>
      </c>
      <c r="Q36" s="22"/>
      <c r="R36" s="22"/>
      <c r="S36" s="22">
        <f t="shared" si="6"/>
        <v>1805.8813780315168</v>
      </c>
      <c r="T36" s="22">
        <f t="shared" si="7"/>
        <v>664.75211518631329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44646.875764836426</v>
      </c>
      <c r="D37" s="5">
        <f t="shared" ref="D37:D56" si="15">IF(A37&lt;startage,1,0)*(C37*(1-initialunempprob))+IF(A37=startage,1,0)*(C37*(1-unempprob))+IF(A37&gt;startage,1,0)*(C37*(1-unempprob)+unempprob*300*52)</f>
        <v>42526.453834003369</v>
      </c>
      <c r="E37" s="5">
        <f t="shared" si="1"/>
        <v>33026.453834003369</v>
      </c>
      <c r="F37" s="5">
        <f t="shared" si="2"/>
        <v>11084.8871768021</v>
      </c>
      <c r="G37" s="5">
        <f t="shared" si="3"/>
        <v>31441.566657201271</v>
      </c>
      <c r="H37" s="22">
        <f t="shared" ref="H37:H56" si="16">benefits*B37/expnorm</f>
        <v>20066.736042571698</v>
      </c>
      <c r="I37" s="5">
        <f t="shared" ref="I37:I56" si="17">G37+IF(A37&lt;startage,1,0)*(H37*(1-initialunempprob))+IF(A37&gt;=startage,1,0)*(H37*(1-unempprob))</f>
        <v>50043.430968665234</v>
      </c>
      <c r="J37" s="25">
        <f t="shared" si="5"/>
        <v>0.16579708396196882</v>
      </c>
      <c r="L37" s="22">
        <f t="shared" ref="L37:L56" si="18">(sincome+sbenefits)*(1-sunemp)*B37/expnorm</f>
        <v>57595.83092187572</v>
      </c>
      <c r="M37" s="5">
        <f>scrimecost*Meta!O34</f>
        <v>10694.397000000001</v>
      </c>
      <c r="N37" s="5">
        <f>L37-Grade14!L37</f>
        <v>5864.8731728383646</v>
      </c>
      <c r="O37" s="5">
        <f>Grade14!M37-M37</f>
        <v>178.75200000000041</v>
      </c>
      <c r="P37" s="22">
        <f t="shared" si="12"/>
        <v>80.516104076068018</v>
      </c>
      <c r="Q37" s="22"/>
      <c r="R37" s="22"/>
      <c r="S37" s="22">
        <f t="shared" si="6"/>
        <v>1848.6130081971996</v>
      </c>
      <c r="T37" s="22">
        <f t="shared" si="7"/>
        <v>653.81568234795395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45763.04765895733</v>
      </c>
      <c r="D38" s="5">
        <f t="shared" si="15"/>
        <v>43561.145179853447</v>
      </c>
      <c r="E38" s="5">
        <f t="shared" si="1"/>
        <v>34061.145179853447</v>
      </c>
      <c r="F38" s="5">
        <f t="shared" si="2"/>
        <v>11422.713901222151</v>
      </c>
      <c r="G38" s="5">
        <f t="shared" si="3"/>
        <v>32138.431278631295</v>
      </c>
      <c r="H38" s="22">
        <f t="shared" si="16"/>
        <v>20568.404443635991</v>
      </c>
      <c r="I38" s="5">
        <f t="shared" si="17"/>
        <v>51205.342197881859</v>
      </c>
      <c r="J38" s="25">
        <f t="shared" si="5"/>
        <v>0.1672473299180473</v>
      </c>
      <c r="L38" s="22">
        <f t="shared" si="18"/>
        <v>59035.726694922618</v>
      </c>
      <c r="M38" s="5">
        <f>scrimecost*Meta!O35</f>
        <v>10694.397000000001</v>
      </c>
      <c r="N38" s="5">
        <f>L38-Grade14!L38</f>
        <v>6011.4950021593322</v>
      </c>
      <c r="O38" s="5">
        <f>Grade14!M38-M38</f>
        <v>178.75200000000041</v>
      </c>
      <c r="P38" s="22">
        <f t="shared" si="12"/>
        <v>82.13783829748705</v>
      </c>
      <c r="Q38" s="22"/>
      <c r="R38" s="22"/>
      <c r="S38" s="22">
        <f t="shared" si="6"/>
        <v>1892.4129291170323</v>
      </c>
      <c r="T38" s="22">
        <f t="shared" si="7"/>
        <v>643.07859675920918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46907.123850431264</v>
      </c>
      <c r="D39" s="5">
        <f t="shared" si="15"/>
        <v>44621.70380934979</v>
      </c>
      <c r="E39" s="5">
        <f t="shared" si="1"/>
        <v>35121.70380934979</v>
      </c>
      <c r="F39" s="5">
        <f t="shared" si="2"/>
        <v>11831.156674687687</v>
      </c>
      <c r="G39" s="5">
        <f t="shared" si="3"/>
        <v>32790.547134662105</v>
      </c>
      <c r="H39" s="22">
        <f t="shared" si="16"/>
        <v>21082.61455472689</v>
      </c>
      <c r="I39" s="5">
        <f t="shared" si="17"/>
        <v>52334.130826893932</v>
      </c>
      <c r="J39" s="25">
        <f t="shared" si="5"/>
        <v>0.16964862073932596</v>
      </c>
      <c r="L39" s="22">
        <f t="shared" si="18"/>
        <v>60511.61986229568</v>
      </c>
      <c r="M39" s="5">
        <f>scrimecost*Meta!O36</f>
        <v>10694.397000000001</v>
      </c>
      <c r="N39" s="5">
        <f>L39-Grade14!L39</f>
        <v>6161.7823772133197</v>
      </c>
      <c r="O39" s="5">
        <f>Grade14!M39-M39</f>
        <v>178.75200000000041</v>
      </c>
      <c r="P39" s="22">
        <f t="shared" si="12"/>
        <v>84.098564241704395</v>
      </c>
      <c r="Q39" s="22"/>
      <c r="R39" s="22"/>
      <c r="S39" s="22">
        <f t="shared" si="6"/>
        <v>1937.4561768983888</v>
      </c>
      <c r="T39" s="22">
        <f t="shared" si="7"/>
        <v>632.58495289567929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48079.801946692045</v>
      </c>
      <c r="D40" s="5">
        <f t="shared" si="15"/>
        <v>45708.776404583528</v>
      </c>
      <c r="E40" s="5">
        <f t="shared" si="1"/>
        <v>36208.776404583528</v>
      </c>
      <c r="F40" s="5">
        <f t="shared" si="2"/>
        <v>12294.793136554876</v>
      </c>
      <c r="G40" s="5">
        <f t="shared" si="3"/>
        <v>33413.983268028649</v>
      </c>
      <c r="H40" s="22">
        <f t="shared" si="16"/>
        <v>21609.679918595062</v>
      </c>
      <c r="I40" s="5">
        <f t="shared" si="17"/>
        <v>53446.156552566274</v>
      </c>
      <c r="J40" s="25">
        <f t="shared" si="5"/>
        <v>0.1726876456935228</v>
      </c>
      <c r="L40" s="22">
        <f t="shared" si="18"/>
        <v>62024.410358853056</v>
      </c>
      <c r="M40" s="5">
        <f>scrimecost*Meta!O37</f>
        <v>10694.397000000001</v>
      </c>
      <c r="N40" s="5">
        <f>L40-Grade14!L40</f>
        <v>6315.8269366436289</v>
      </c>
      <c r="O40" s="5">
        <f>Grade14!M40-M40</f>
        <v>178.75200000000041</v>
      </c>
      <c r="P40" s="22">
        <f t="shared" si="12"/>
        <v>86.324247001996483</v>
      </c>
      <c r="Q40" s="22"/>
      <c r="R40" s="22"/>
      <c r="S40" s="22">
        <f t="shared" si="6"/>
        <v>1983.7328273920034</v>
      </c>
      <c r="T40" s="22">
        <f t="shared" si="7"/>
        <v>622.3131381041228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49281.796995359349</v>
      </c>
      <c r="D41" s="5">
        <f t="shared" si="15"/>
        <v>46823.025814698121</v>
      </c>
      <c r="E41" s="5">
        <f t="shared" si="1"/>
        <v>37323.025814698121</v>
      </c>
      <c r="F41" s="5">
        <f t="shared" si="2"/>
        <v>12770.020509968748</v>
      </c>
      <c r="G41" s="5">
        <f t="shared" si="3"/>
        <v>34053.005304729377</v>
      </c>
      <c r="H41" s="22">
        <f t="shared" si="16"/>
        <v>22149.921916559939</v>
      </c>
      <c r="I41" s="5">
        <f t="shared" si="17"/>
        <v>54585.982921380441</v>
      </c>
      <c r="J41" s="25">
        <f t="shared" si="5"/>
        <v>0.17565254808786115</v>
      </c>
      <c r="L41" s="22">
        <f t="shared" si="18"/>
        <v>63575.020617824397</v>
      </c>
      <c r="M41" s="5">
        <f>scrimecost*Meta!O38</f>
        <v>7144.9139999999998</v>
      </c>
      <c r="N41" s="5">
        <f>L41-Grade14!L41</f>
        <v>6473.7226100597545</v>
      </c>
      <c r="O41" s="5">
        <f>Grade14!M41-M41</f>
        <v>119.42399999999998</v>
      </c>
      <c r="P41" s="22">
        <f t="shared" si="12"/>
        <v>88.605571831295904</v>
      </c>
      <c r="Q41" s="22"/>
      <c r="R41" s="22"/>
      <c r="S41" s="22">
        <f t="shared" si="6"/>
        <v>2001.6803781479757</v>
      </c>
      <c r="T41" s="22">
        <f t="shared" si="7"/>
        <v>603.33614192756932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50513.841920243322</v>
      </c>
      <c r="D42" s="5">
        <f t="shared" si="15"/>
        <v>47965.131460065568</v>
      </c>
      <c r="E42" s="5">
        <f t="shared" si="1"/>
        <v>38465.131460065568</v>
      </c>
      <c r="F42" s="5">
        <f t="shared" si="2"/>
        <v>13257.128567717964</v>
      </c>
      <c r="G42" s="5">
        <f t="shared" si="3"/>
        <v>34708.002892347606</v>
      </c>
      <c r="H42" s="22">
        <f t="shared" si="16"/>
        <v>22703.669964473931</v>
      </c>
      <c r="I42" s="5">
        <f t="shared" si="17"/>
        <v>55754.304949414945</v>
      </c>
      <c r="J42" s="25">
        <f t="shared" si="5"/>
        <v>0.17854513578965475</v>
      </c>
      <c r="L42" s="22">
        <f t="shared" si="18"/>
        <v>65164.396133269991</v>
      </c>
      <c r="M42" s="5">
        <f>scrimecost*Meta!O39</f>
        <v>7144.9139999999998</v>
      </c>
      <c r="N42" s="5">
        <f>L42-Grade14!L42</f>
        <v>6635.5656753112125</v>
      </c>
      <c r="O42" s="5">
        <f>Grade14!M42-M42</f>
        <v>119.42399999999998</v>
      </c>
      <c r="P42" s="22">
        <f t="shared" si="12"/>
        <v>90.943929781327796</v>
      </c>
      <c r="Q42" s="22"/>
      <c r="R42" s="22"/>
      <c r="S42" s="22">
        <f t="shared" si="6"/>
        <v>2050.2997840728267</v>
      </c>
      <c r="T42" s="22">
        <f t="shared" si="7"/>
        <v>593.77347946192685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51776.687968249418</v>
      </c>
      <c r="D43" s="5">
        <f t="shared" si="15"/>
        <v>49135.789746567214</v>
      </c>
      <c r="E43" s="5">
        <f t="shared" si="1"/>
        <v>39635.789746567214</v>
      </c>
      <c r="F43" s="5">
        <f t="shared" si="2"/>
        <v>13756.414326910915</v>
      </c>
      <c r="G43" s="5">
        <f t="shared" si="3"/>
        <v>35379.375419656295</v>
      </c>
      <c r="H43" s="22">
        <f t="shared" si="16"/>
        <v>23271.261713585784</v>
      </c>
      <c r="I43" s="5">
        <f t="shared" si="17"/>
        <v>56951.835028150323</v>
      </c>
      <c r="J43" s="25">
        <f t="shared" si="5"/>
        <v>0.18136717257189233</v>
      </c>
      <c r="L43" s="22">
        <f t="shared" si="18"/>
        <v>66793.506036601757</v>
      </c>
      <c r="M43" s="5">
        <f>scrimecost*Meta!O40</f>
        <v>7144.9139999999998</v>
      </c>
      <c r="N43" s="5">
        <f>L43-Grade14!L43</f>
        <v>6801.4548171940187</v>
      </c>
      <c r="O43" s="5">
        <f>Grade14!M43-M43</f>
        <v>119.42399999999998</v>
      </c>
      <c r="P43" s="22">
        <f t="shared" si="12"/>
        <v>93.340746680110513</v>
      </c>
      <c r="Q43" s="22"/>
      <c r="R43" s="22"/>
      <c r="S43" s="22">
        <f t="shared" ref="S43:S69" si="19">IF(A43&lt;startage,1,0)*(N43-Q43-R43)+IF(A43&gt;=startage,1,0)*completionprob*(N43*spart+O43+P43)</f>
        <v>2100.1346751458173</v>
      </c>
      <c r="T43" s="22">
        <f t="shared" ref="T43:T69" si="20">S43/sreturn^(A43-startage+1)</f>
        <v>584.37199660017723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53071.105167455644</v>
      </c>
      <c r="D44" s="5">
        <f t="shared" si="15"/>
        <v>50335.714490231388</v>
      </c>
      <c r="E44" s="5">
        <f t="shared" si="1"/>
        <v>40835.714490231388</v>
      </c>
      <c r="F44" s="5">
        <f t="shared" si="2"/>
        <v>14268.182230083687</v>
      </c>
      <c r="G44" s="5">
        <f t="shared" si="3"/>
        <v>36067.532260147702</v>
      </c>
      <c r="H44" s="22">
        <f t="shared" si="16"/>
        <v>23853.043256425426</v>
      </c>
      <c r="I44" s="5">
        <f t="shared" si="17"/>
        <v>58179.303358854071</v>
      </c>
      <c r="J44" s="25">
        <f t="shared" si="5"/>
        <v>0.18412037918870958</v>
      </c>
      <c r="L44" s="22">
        <f t="shared" si="18"/>
        <v>68463.343687516783</v>
      </c>
      <c r="M44" s="5">
        <f>scrimecost*Meta!O41</f>
        <v>7144.9139999999998</v>
      </c>
      <c r="N44" s="5">
        <f>L44-Grade14!L44</f>
        <v>6971.4911876238621</v>
      </c>
      <c r="O44" s="5">
        <f>Grade14!M44-M44</f>
        <v>119.42399999999998</v>
      </c>
      <c r="P44" s="22">
        <f t="shared" si="12"/>
        <v>95.797484001362761</v>
      </c>
      <c r="Q44" s="22"/>
      <c r="R44" s="22"/>
      <c r="S44" s="22">
        <f t="shared" si="19"/>
        <v>2151.215438495622</v>
      </c>
      <c r="T44" s="22">
        <f t="shared" si="20"/>
        <v>575.12861610029859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54397.882796642029</v>
      </c>
      <c r="D45" s="5">
        <f t="shared" si="15"/>
        <v>51565.637352487167</v>
      </c>
      <c r="E45" s="5">
        <f t="shared" si="1"/>
        <v>42065.637352487167</v>
      </c>
      <c r="F45" s="5">
        <f t="shared" si="2"/>
        <v>14792.744330835776</v>
      </c>
      <c r="G45" s="5">
        <f t="shared" si="3"/>
        <v>36772.893021651391</v>
      </c>
      <c r="H45" s="22">
        <f t="shared" si="16"/>
        <v>24449.369337836062</v>
      </c>
      <c r="I45" s="5">
        <f t="shared" si="17"/>
        <v>59437.458397825423</v>
      </c>
      <c r="J45" s="25">
        <f t="shared" si="5"/>
        <v>0.18680643442462871</v>
      </c>
      <c r="L45" s="22">
        <f t="shared" si="18"/>
        <v>70174.927279704702</v>
      </c>
      <c r="M45" s="5">
        <f>scrimecost*Meta!O42</f>
        <v>7144.9139999999998</v>
      </c>
      <c r="N45" s="5">
        <f>L45-Grade14!L45</f>
        <v>7145.7784673144488</v>
      </c>
      <c r="O45" s="5">
        <f>Grade14!M45-M45</f>
        <v>119.42399999999998</v>
      </c>
      <c r="P45" s="22">
        <f t="shared" si="12"/>
        <v>98.315639755646316</v>
      </c>
      <c r="Q45" s="22"/>
      <c r="R45" s="22"/>
      <c r="S45" s="22">
        <f t="shared" si="19"/>
        <v>2203.5732209291718</v>
      </c>
      <c r="T45" s="22">
        <f t="shared" si="20"/>
        <v>566.04033218447353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55757.829866558088</v>
      </c>
      <c r="D46" s="5">
        <f t="shared" si="15"/>
        <v>52826.308286299354</v>
      </c>
      <c r="E46" s="5">
        <f t="shared" si="1"/>
        <v>43326.308286299354</v>
      </c>
      <c r="F46" s="5">
        <f t="shared" si="2"/>
        <v>15330.420484106675</v>
      </c>
      <c r="G46" s="5">
        <f t="shared" si="3"/>
        <v>37495.887802192679</v>
      </c>
      <c r="H46" s="22">
        <f t="shared" si="16"/>
        <v>25060.603571281961</v>
      </c>
      <c r="I46" s="5">
        <f t="shared" si="17"/>
        <v>60727.067312771062</v>
      </c>
      <c r="J46" s="25">
        <f t="shared" si="5"/>
        <v>0.1894269761182085</v>
      </c>
      <c r="L46" s="22">
        <f t="shared" si="18"/>
        <v>71929.300461697319</v>
      </c>
      <c r="M46" s="5">
        <f>scrimecost*Meta!O43</f>
        <v>3963.0149999999999</v>
      </c>
      <c r="N46" s="5">
        <f>L46-Grade14!L46</f>
        <v>7324.4229289973227</v>
      </c>
      <c r="O46" s="5">
        <f>Grade14!M46-M46</f>
        <v>66.239999999999782</v>
      </c>
      <c r="P46" s="22">
        <f t="shared" si="12"/>
        <v>100.896749403787</v>
      </c>
      <c r="Q46" s="22"/>
      <c r="R46" s="22"/>
      <c r="S46" s="22">
        <f t="shared" si="19"/>
        <v>2230.8074999235669</v>
      </c>
      <c r="T46" s="22">
        <f t="shared" si="20"/>
        <v>550.58047668683298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57151.775613222031</v>
      </c>
      <c r="D47" s="5">
        <f t="shared" si="15"/>
        <v>54118.495993456825</v>
      </c>
      <c r="E47" s="5">
        <f t="shared" si="1"/>
        <v>44618.495993456825</v>
      </c>
      <c r="F47" s="5">
        <f t="shared" si="2"/>
        <v>15881.538541209336</v>
      </c>
      <c r="G47" s="5">
        <f t="shared" si="3"/>
        <v>38236.957452247487</v>
      </c>
      <c r="H47" s="22">
        <f t="shared" si="16"/>
        <v>25687.118660564007</v>
      </c>
      <c r="I47" s="5">
        <f t="shared" si="17"/>
        <v>62048.916450590317</v>
      </c>
      <c r="J47" s="25">
        <f t="shared" si="5"/>
        <v>0.19198360216072524</v>
      </c>
      <c r="L47" s="22">
        <f t="shared" si="18"/>
        <v>73727.532973239751</v>
      </c>
      <c r="M47" s="5">
        <f>scrimecost*Meta!O44</f>
        <v>3963.0149999999999</v>
      </c>
      <c r="N47" s="5">
        <f>L47-Grade14!L47</f>
        <v>7507.5335022222425</v>
      </c>
      <c r="O47" s="5">
        <f>Grade14!M47-M47</f>
        <v>66.239999999999782</v>
      </c>
      <c r="P47" s="22">
        <f t="shared" si="12"/>
        <v>103.54238679313116</v>
      </c>
      <c r="Q47" s="22"/>
      <c r="R47" s="22"/>
      <c r="S47" s="22">
        <f t="shared" si="19"/>
        <v>2285.8158950928146</v>
      </c>
      <c r="T47" s="22">
        <f t="shared" si="20"/>
        <v>542.04929045700419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58580.570003552581</v>
      </c>
      <c r="D48" s="5">
        <f t="shared" si="15"/>
        <v>55442.98839329325</v>
      </c>
      <c r="E48" s="5">
        <f t="shared" si="1"/>
        <v>45942.98839329325</v>
      </c>
      <c r="F48" s="5">
        <f t="shared" si="2"/>
        <v>16446.43454973957</v>
      </c>
      <c r="G48" s="5">
        <f t="shared" si="3"/>
        <v>38996.55384355368</v>
      </c>
      <c r="H48" s="22">
        <f t="shared" si="16"/>
        <v>26329.296627078111</v>
      </c>
      <c r="I48" s="5">
        <f t="shared" si="17"/>
        <v>63403.811816855086</v>
      </c>
      <c r="J48" s="25">
        <f t="shared" si="5"/>
        <v>0.19447787147049772</v>
      </c>
      <c r="L48" s="22">
        <f t="shared" si="18"/>
        <v>75570.721297570737</v>
      </c>
      <c r="M48" s="5">
        <f>scrimecost*Meta!O45</f>
        <v>3963.0149999999999</v>
      </c>
      <c r="N48" s="5">
        <f>L48-Grade14!L48</f>
        <v>7695.2218397778051</v>
      </c>
      <c r="O48" s="5">
        <f>Grade14!M48-M48</f>
        <v>66.239999999999782</v>
      </c>
      <c r="P48" s="22">
        <f t="shared" si="12"/>
        <v>106.25416511720893</v>
      </c>
      <c r="Q48" s="22"/>
      <c r="R48" s="22"/>
      <c r="S48" s="22">
        <f t="shared" si="19"/>
        <v>2342.1995001412984</v>
      </c>
      <c r="T48" s="22">
        <f t="shared" si="20"/>
        <v>533.65457401627452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60045.084253641391</v>
      </c>
      <c r="D49" s="5">
        <f t="shared" si="15"/>
        <v>56800.593103125575</v>
      </c>
      <c r="E49" s="5">
        <f t="shared" si="1"/>
        <v>47300.593103125575</v>
      </c>
      <c r="F49" s="5">
        <f t="shared" si="2"/>
        <v>17025.45295848306</v>
      </c>
      <c r="G49" s="5">
        <f t="shared" si="3"/>
        <v>39775.140144642515</v>
      </c>
      <c r="H49" s="22">
        <f t="shared" si="16"/>
        <v>26987.529042755057</v>
      </c>
      <c r="I49" s="5">
        <f t="shared" si="17"/>
        <v>64792.579567276451</v>
      </c>
      <c r="J49" s="25">
        <f t="shared" si="5"/>
        <v>0.19691130494344652</v>
      </c>
      <c r="L49" s="22">
        <f t="shared" si="18"/>
        <v>77459.989330010008</v>
      </c>
      <c r="M49" s="5">
        <f>scrimecost*Meta!O46</f>
        <v>3963.0149999999999</v>
      </c>
      <c r="N49" s="5">
        <f>L49-Grade14!L49</f>
        <v>7887.6023857722757</v>
      </c>
      <c r="O49" s="5">
        <f>Grade14!M49-M49</f>
        <v>66.239999999999782</v>
      </c>
      <c r="P49" s="22">
        <f t="shared" si="12"/>
        <v>109.03373789938868</v>
      </c>
      <c r="Q49" s="22"/>
      <c r="R49" s="22"/>
      <c r="S49" s="22">
        <f t="shared" si="19"/>
        <v>2399.9926953160007</v>
      </c>
      <c r="T49" s="22">
        <f t="shared" si="20"/>
        <v>525.39398014712231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61546.211359982415</v>
      </c>
      <c r="D50" s="5">
        <f t="shared" si="15"/>
        <v>58192.137930703706</v>
      </c>
      <c r="E50" s="5">
        <f t="shared" si="1"/>
        <v>48692.137930703706</v>
      </c>
      <c r="F50" s="5">
        <f t="shared" si="2"/>
        <v>17618.946827445128</v>
      </c>
      <c r="G50" s="5">
        <f t="shared" si="3"/>
        <v>40573.191103258578</v>
      </c>
      <c r="H50" s="22">
        <f t="shared" si="16"/>
        <v>27662.21726882393</v>
      </c>
      <c r="I50" s="5">
        <f t="shared" si="17"/>
        <v>66216.066511458368</v>
      </c>
      <c r="J50" s="25">
        <f t="shared" si="5"/>
        <v>0.19928538638046964</v>
      </c>
      <c r="L50" s="22">
        <f t="shared" si="18"/>
        <v>79396.489063260233</v>
      </c>
      <c r="M50" s="5">
        <f>scrimecost*Meta!O47</f>
        <v>3963.0149999999999</v>
      </c>
      <c r="N50" s="5">
        <f>L50-Grade14!L50</f>
        <v>8084.7924454165477</v>
      </c>
      <c r="O50" s="5">
        <f>Grade14!M50-M50</f>
        <v>66.239999999999782</v>
      </c>
      <c r="P50" s="22">
        <f t="shared" si="12"/>
        <v>111.88280000112285</v>
      </c>
      <c r="Q50" s="22"/>
      <c r="R50" s="22"/>
      <c r="S50" s="22">
        <f t="shared" si="19"/>
        <v>2459.230720370052</v>
      </c>
      <c r="T50" s="22">
        <f t="shared" si="20"/>
        <v>517.26520810263185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63084.866643981972</v>
      </c>
      <c r="D51" s="5">
        <f t="shared" si="15"/>
        <v>59618.471378971291</v>
      </c>
      <c r="E51" s="5">
        <f t="shared" si="1"/>
        <v>50118.471378971291</v>
      </c>
      <c r="F51" s="5">
        <f t="shared" si="2"/>
        <v>18227.278043131257</v>
      </c>
      <c r="G51" s="5">
        <f t="shared" si="3"/>
        <v>41391.193335840035</v>
      </c>
      <c r="H51" s="22">
        <f t="shared" si="16"/>
        <v>28353.77270054453</v>
      </c>
      <c r="I51" s="5">
        <f t="shared" si="17"/>
        <v>67675.140629244823</v>
      </c>
      <c r="J51" s="25">
        <f t="shared" si="5"/>
        <v>0.20160156339219962</v>
      </c>
      <c r="L51" s="22">
        <f t="shared" si="18"/>
        <v>81381.401289841742</v>
      </c>
      <c r="M51" s="5">
        <f>scrimecost*Meta!O48</f>
        <v>2090.634</v>
      </c>
      <c r="N51" s="5">
        <f>L51-Grade14!L51</f>
        <v>8286.9122565519792</v>
      </c>
      <c r="O51" s="5">
        <f>Grade14!M51-M51</f>
        <v>34.94399999999996</v>
      </c>
      <c r="P51" s="22">
        <f t="shared" si="12"/>
        <v>114.80308865540043</v>
      </c>
      <c r="Q51" s="22"/>
      <c r="R51" s="22"/>
      <c r="S51" s="22">
        <f t="shared" si="19"/>
        <v>2504.3955840504709</v>
      </c>
      <c r="T51" s="22">
        <f t="shared" si="20"/>
        <v>506.12261415620191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64661.98831008152</v>
      </c>
      <c r="D52" s="5">
        <f t="shared" si="15"/>
        <v>61080.463163445573</v>
      </c>
      <c r="E52" s="5">
        <f t="shared" si="1"/>
        <v>51580.463163445573</v>
      </c>
      <c r="F52" s="5">
        <f t="shared" si="2"/>
        <v>18850.817539209536</v>
      </c>
      <c r="G52" s="5">
        <f t="shared" si="3"/>
        <v>42229.645624236036</v>
      </c>
      <c r="H52" s="22">
        <f t="shared" si="16"/>
        <v>29062.617018058139</v>
      </c>
      <c r="I52" s="5">
        <f t="shared" si="17"/>
        <v>69170.691599975937</v>
      </c>
      <c r="J52" s="25">
        <f t="shared" si="5"/>
        <v>0.20386124828169222</v>
      </c>
      <c r="L52" s="22">
        <f t="shared" si="18"/>
        <v>83415.936322087786</v>
      </c>
      <c r="M52" s="5">
        <f>scrimecost*Meta!O49</f>
        <v>2090.634</v>
      </c>
      <c r="N52" s="5">
        <f>L52-Grade14!L52</f>
        <v>8494.0850629657652</v>
      </c>
      <c r="O52" s="5">
        <f>Grade14!M52-M52</f>
        <v>34.94399999999996</v>
      </c>
      <c r="P52" s="22">
        <f t="shared" si="12"/>
        <v>117.79638452603494</v>
      </c>
      <c r="Q52" s="22"/>
      <c r="R52" s="22"/>
      <c r="S52" s="22">
        <f t="shared" si="19"/>
        <v>2566.6325341228899</v>
      </c>
      <c r="T52" s="22">
        <f t="shared" si="20"/>
        <v>498.37394408974444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66278.538017833547</v>
      </c>
      <c r="D53" s="5">
        <f t="shared" si="15"/>
        <v>62579.004742531703</v>
      </c>
      <c r="E53" s="5">
        <f t="shared" si="1"/>
        <v>53079.004742531703</v>
      </c>
      <c r="F53" s="5">
        <f t="shared" si="2"/>
        <v>19489.94552268977</v>
      </c>
      <c r="G53" s="5">
        <f t="shared" si="3"/>
        <v>43089.059219841933</v>
      </c>
      <c r="H53" s="22">
        <f t="shared" si="16"/>
        <v>29789.182443509595</v>
      </c>
      <c r="I53" s="5">
        <f t="shared" si="17"/>
        <v>70703.631344975322</v>
      </c>
      <c r="J53" s="25">
        <f t="shared" si="5"/>
        <v>0.20606581890558742</v>
      </c>
      <c r="L53" s="22">
        <f t="shared" si="18"/>
        <v>85501.334730139977</v>
      </c>
      <c r="M53" s="5">
        <f>scrimecost*Meta!O50</f>
        <v>2090.634</v>
      </c>
      <c r="N53" s="5">
        <f>L53-Grade14!L53</f>
        <v>8706.437189539909</v>
      </c>
      <c r="O53" s="5">
        <f>Grade14!M53-M53</f>
        <v>34.94399999999996</v>
      </c>
      <c r="P53" s="22">
        <f t="shared" si="12"/>
        <v>120.8645127934353</v>
      </c>
      <c r="Q53" s="22"/>
      <c r="R53" s="22"/>
      <c r="S53" s="22">
        <f t="shared" si="19"/>
        <v>2630.4254079471248</v>
      </c>
      <c r="T53" s="22">
        <f t="shared" si="20"/>
        <v>490.74563421049476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67935.501468279384</v>
      </c>
      <c r="D54" s="5">
        <f t="shared" si="15"/>
        <v>64115.009861094994</v>
      </c>
      <c r="E54" s="5">
        <f t="shared" si="1"/>
        <v>54615.009861094994</v>
      </c>
      <c r="F54" s="5">
        <f t="shared" si="2"/>
        <v>20145.051705757014</v>
      </c>
      <c r="G54" s="5">
        <f t="shared" si="3"/>
        <v>43969.958155337983</v>
      </c>
      <c r="H54" s="22">
        <f t="shared" si="16"/>
        <v>30533.912004597332</v>
      </c>
      <c r="I54" s="5">
        <f t="shared" si="17"/>
        <v>72274.894583599715</v>
      </c>
      <c r="J54" s="25">
        <f t="shared" si="5"/>
        <v>0.20821661951426573</v>
      </c>
      <c r="L54" s="22">
        <f t="shared" si="18"/>
        <v>87638.868098393476</v>
      </c>
      <c r="M54" s="5">
        <f>scrimecost*Meta!O51</f>
        <v>2090.634</v>
      </c>
      <c r="N54" s="5">
        <f>L54-Grade14!L54</f>
        <v>8924.0981192784093</v>
      </c>
      <c r="O54" s="5">
        <f>Grade14!M54-M54</f>
        <v>34.94399999999996</v>
      </c>
      <c r="P54" s="22">
        <f t="shared" si="12"/>
        <v>124.00934426752069</v>
      </c>
      <c r="Q54" s="22"/>
      <c r="R54" s="22"/>
      <c r="S54" s="22">
        <f t="shared" si="19"/>
        <v>2695.8131036169661</v>
      </c>
      <c r="T54" s="22">
        <f t="shared" si="20"/>
        <v>483.23574783789718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69633.889004986369</v>
      </c>
      <c r="D55" s="5">
        <f t="shared" si="15"/>
        <v>65689.415107622364</v>
      </c>
      <c r="E55" s="5">
        <f t="shared" si="1"/>
        <v>56189.415107622364</v>
      </c>
      <c r="F55" s="5">
        <f t="shared" si="2"/>
        <v>20816.53554340094</v>
      </c>
      <c r="G55" s="5">
        <f t="shared" si="3"/>
        <v>44872.879564221425</v>
      </c>
      <c r="H55" s="22">
        <f t="shared" si="16"/>
        <v>31297.259804712266</v>
      </c>
      <c r="I55" s="5">
        <f t="shared" si="17"/>
        <v>73885.439403189695</v>
      </c>
      <c r="J55" s="25">
        <f t="shared" si="5"/>
        <v>0.2103149615715128</v>
      </c>
      <c r="L55" s="22">
        <f t="shared" si="18"/>
        <v>89829.839800853311</v>
      </c>
      <c r="M55" s="5">
        <f>scrimecost*Meta!O52</f>
        <v>2090.634</v>
      </c>
      <c r="N55" s="5">
        <f>L55-Grade14!L55</f>
        <v>9147.2005722603935</v>
      </c>
      <c r="O55" s="5">
        <f>Grade14!M55-M55</f>
        <v>34.94399999999996</v>
      </c>
      <c r="P55" s="22">
        <f t="shared" si="12"/>
        <v>127.23279652845819</v>
      </c>
      <c r="Q55" s="22"/>
      <c r="R55" s="22"/>
      <c r="S55" s="22">
        <f t="shared" si="19"/>
        <v>2762.8354916785584</v>
      </c>
      <c r="T55" s="22">
        <f t="shared" si="20"/>
        <v>475.84238202234775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71374.736230111026</v>
      </c>
      <c r="D56" s="5">
        <f t="shared" si="15"/>
        <v>67303.180485312929</v>
      </c>
      <c r="E56" s="5">
        <f t="shared" si="1"/>
        <v>57803.180485312929</v>
      </c>
      <c r="F56" s="5">
        <f t="shared" si="2"/>
        <v>21504.806476985963</v>
      </c>
      <c r="G56" s="5">
        <f t="shared" si="3"/>
        <v>45798.374008326966</v>
      </c>
      <c r="H56" s="22">
        <f t="shared" si="16"/>
        <v>32079.691299830065</v>
      </c>
      <c r="I56" s="5">
        <f t="shared" si="17"/>
        <v>75536.247843269433</v>
      </c>
      <c r="J56" s="25">
        <f t="shared" si="5"/>
        <v>0.21236212455419293</v>
      </c>
      <c r="L56" s="22">
        <f t="shared" si="18"/>
        <v>92075.58579587462</v>
      </c>
      <c r="M56" s="5">
        <f>scrimecost*Meta!O53</f>
        <v>631.78499999999997</v>
      </c>
      <c r="N56" s="5">
        <f>L56-Grade14!L56</f>
        <v>9375.8805865668692</v>
      </c>
      <c r="O56" s="5">
        <f>Grade14!M56-M56</f>
        <v>10.560000000000059</v>
      </c>
      <c r="P56" s="22">
        <f t="shared" si="12"/>
        <v>130.53683509591912</v>
      </c>
      <c r="Q56" s="22"/>
      <c r="R56" s="22"/>
      <c r="S56" s="22">
        <f t="shared" si="19"/>
        <v>2819.4145914416749</v>
      </c>
      <c r="T56" s="22">
        <f t="shared" si="20"/>
        <v>466.55823341891153</v>
      </c>
    </row>
    <row r="57" spans="1:20" x14ac:dyDescent="0.2">
      <c r="A57" s="5">
        <v>66</v>
      </c>
      <c r="C57" s="5"/>
      <c r="H57" s="21"/>
      <c r="I57" s="5"/>
      <c r="M57" s="5">
        <f>scrimecost*Meta!O54</f>
        <v>631.78499999999997</v>
      </c>
      <c r="N57" s="5">
        <f>L57-Grade14!L57</f>
        <v>0</v>
      </c>
      <c r="O57" s="5">
        <f>Grade14!M57-M57</f>
        <v>10.560000000000059</v>
      </c>
      <c r="Q57" s="22"/>
      <c r="R57" s="22"/>
      <c r="S57" s="22">
        <f t="shared" si="19"/>
        <v>5.248320000000029</v>
      </c>
      <c r="T57" s="22">
        <f t="shared" si="20"/>
        <v>0.8344609964232842</v>
      </c>
    </row>
    <row r="58" spans="1:20" x14ac:dyDescent="0.2">
      <c r="A58" s="5">
        <v>67</v>
      </c>
      <c r="C58" s="5"/>
      <c r="H58" s="21"/>
      <c r="I58" s="5"/>
      <c r="M58" s="5">
        <f>scrimecost*Meta!O55</f>
        <v>631.78499999999997</v>
      </c>
      <c r="N58" s="5">
        <f>L58-Grade14!L58</f>
        <v>0</v>
      </c>
      <c r="O58" s="5">
        <f>Grade14!M58-M58</f>
        <v>10.560000000000059</v>
      </c>
      <c r="Q58" s="22"/>
      <c r="R58" s="22"/>
      <c r="S58" s="22">
        <f t="shared" si="19"/>
        <v>5.248320000000029</v>
      </c>
      <c r="T58" s="22">
        <f t="shared" si="20"/>
        <v>0.80176088068227358</v>
      </c>
    </row>
    <row r="59" spans="1:20" x14ac:dyDescent="0.2">
      <c r="A59" s="5">
        <v>68</v>
      </c>
      <c r="H59" s="21"/>
      <c r="I59" s="5"/>
      <c r="M59" s="5">
        <f>scrimecost*Meta!O56</f>
        <v>631.78499999999997</v>
      </c>
      <c r="N59" s="5">
        <f>L59-Grade14!L59</f>
        <v>0</v>
      </c>
      <c r="O59" s="5">
        <f>Grade14!M59-M59</f>
        <v>10.560000000000059</v>
      </c>
      <c r="Q59" s="22"/>
      <c r="R59" s="22"/>
      <c r="S59" s="22">
        <f t="shared" si="19"/>
        <v>5.248320000000029</v>
      </c>
      <c r="T59" s="22">
        <f t="shared" si="20"/>
        <v>0.7703421880084389</v>
      </c>
    </row>
    <row r="60" spans="1:20" x14ac:dyDescent="0.2">
      <c r="A60" s="5">
        <v>69</v>
      </c>
      <c r="H60" s="21"/>
      <c r="I60" s="5"/>
      <c r="M60" s="5">
        <f>scrimecost*Meta!O57</f>
        <v>631.78499999999997</v>
      </c>
      <c r="N60" s="5">
        <f>L60-Grade14!L60</f>
        <v>0</v>
      </c>
      <c r="O60" s="5">
        <f>Grade14!M60-M60</f>
        <v>10.560000000000059</v>
      </c>
      <c r="Q60" s="22"/>
      <c r="R60" s="22"/>
      <c r="S60" s="22">
        <f t="shared" si="19"/>
        <v>5.248320000000029</v>
      </c>
      <c r="T60" s="22">
        <f t="shared" si="20"/>
        <v>0.74015470313373355</v>
      </c>
    </row>
    <row r="61" spans="1:20" x14ac:dyDescent="0.2">
      <c r="A61" s="5">
        <v>70</v>
      </c>
      <c r="H61" s="21"/>
      <c r="I61" s="5"/>
      <c r="M61" s="5">
        <f>scrimecost*Meta!O58</f>
        <v>631.78499999999997</v>
      </c>
      <c r="N61" s="5">
        <f>L61-Grade14!L61</f>
        <v>0</v>
      </c>
      <c r="O61" s="5">
        <f>Grade14!M61-M61</f>
        <v>10.560000000000059</v>
      </c>
      <c r="Q61" s="22"/>
      <c r="R61" s="22"/>
      <c r="S61" s="22">
        <f t="shared" si="19"/>
        <v>5.248320000000029</v>
      </c>
      <c r="T61" s="22">
        <f t="shared" si="20"/>
        <v>0.71115017858139684</v>
      </c>
    </row>
    <row r="62" spans="1:20" x14ac:dyDescent="0.2">
      <c r="A62" s="5">
        <v>71</v>
      </c>
      <c r="H62" s="21"/>
      <c r="I62" s="5"/>
      <c r="M62" s="5">
        <f>scrimecost*Meta!O59</f>
        <v>631.78499999999997</v>
      </c>
      <c r="N62" s="5">
        <f>L62-Grade14!L62</f>
        <v>0</v>
      </c>
      <c r="O62" s="5">
        <f>Grade14!M62-M62</f>
        <v>10.560000000000059</v>
      </c>
      <c r="Q62" s="22"/>
      <c r="R62" s="22"/>
      <c r="S62" s="22">
        <f t="shared" si="19"/>
        <v>5.248320000000029</v>
      </c>
      <c r="T62" s="22">
        <f t="shared" si="20"/>
        <v>0.68328225755389815</v>
      </c>
    </row>
    <row r="63" spans="1:20" x14ac:dyDescent="0.2">
      <c r="A63" s="5">
        <v>72</v>
      </c>
      <c r="H63" s="21"/>
      <c r="M63" s="5">
        <f>scrimecost*Meta!O60</f>
        <v>631.78499999999997</v>
      </c>
      <c r="N63" s="5">
        <f>L63-Grade14!L63</f>
        <v>0</v>
      </c>
      <c r="O63" s="5">
        <f>Grade14!M63-M63</f>
        <v>10.560000000000059</v>
      </c>
      <c r="Q63" s="22"/>
      <c r="R63" s="22"/>
      <c r="S63" s="22">
        <f t="shared" si="19"/>
        <v>5.248320000000029</v>
      </c>
      <c r="T63" s="22">
        <f t="shared" si="20"/>
        <v>0.65650639984267956</v>
      </c>
    </row>
    <row r="64" spans="1:20" x14ac:dyDescent="0.2">
      <c r="A64" s="5">
        <v>73</v>
      </c>
      <c r="H64" s="21"/>
      <c r="M64" s="5">
        <f>scrimecost*Meta!O61</f>
        <v>631.78499999999997</v>
      </c>
      <c r="N64" s="5">
        <f>L64-Grade14!L64</f>
        <v>0</v>
      </c>
      <c r="O64" s="5">
        <f>Grade14!M64-M64</f>
        <v>10.560000000000059</v>
      </c>
      <c r="Q64" s="22"/>
      <c r="R64" s="22"/>
      <c r="S64" s="22">
        <f t="shared" si="19"/>
        <v>5.248320000000029</v>
      </c>
      <c r="T64" s="22">
        <f t="shared" si="20"/>
        <v>0.63077981064128308</v>
      </c>
    </row>
    <row r="65" spans="1:20" x14ac:dyDescent="0.2">
      <c r="A65" s="5">
        <v>74</v>
      </c>
      <c r="H65" s="21"/>
      <c r="M65" s="5">
        <f>scrimecost*Meta!O62</f>
        <v>631.78499999999997</v>
      </c>
      <c r="N65" s="5">
        <f>L65-Grade14!L65</f>
        <v>0</v>
      </c>
      <c r="O65" s="5">
        <f>Grade14!M65-M65</f>
        <v>10.560000000000059</v>
      </c>
      <c r="Q65" s="22"/>
      <c r="R65" s="22"/>
      <c r="S65" s="22">
        <f t="shared" si="19"/>
        <v>5.248320000000029</v>
      </c>
      <c r="T65" s="22">
        <f t="shared" si="20"/>
        <v>0.60606137214808375</v>
      </c>
    </row>
    <row r="66" spans="1:20" x14ac:dyDescent="0.2">
      <c r="A66" s="5">
        <v>75</v>
      </c>
      <c r="H66" s="21"/>
      <c r="M66" s="5">
        <f>scrimecost*Meta!O63</f>
        <v>631.78499999999997</v>
      </c>
      <c r="N66" s="5">
        <f>L66-Grade14!L66</f>
        <v>0</v>
      </c>
      <c r="O66" s="5">
        <f>Grade14!M66-M66</f>
        <v>10.560000000000059</v>
      </c>
      <c r="Q66" s="22"/>
      <c r="R66" s="22"/>
      <c r="S66" s="22">
        <f t="shared" si="19"/>
        <v>5.248320000000029</v>
      </c>
      <c r="T66" s="22">
        <f t="shared" si="20"/>
        <v>0.58231157784931575</v>
      </c>
    </row>
    <row r="67" spans="1:20" x14ac:dyDescent="0.2">
      <c r="A67" s="5">
        <v>76</v>
      </c>
      <c r="H67" s="21"/>
      <c r="M67" s="5">
        <f>scrimecost*Meta!O64</f>
        <v>631.78499999999997</v>
      </c>
      <c r="N67" s="5">
        <f>L67-Grade14!L67</f>
        <v>0</v>
      </c>
      <c r="O67" s="5">
        <f>Grade14!M67-M67</f>
        <v>10.560000000000059</v>
      </c>
      <c r="Q67" s="22"/>
      <c r="R67" s="22"/>
      <c r="S67" s="22">
        <f t="shared" si="19"/>
        <v>5.248320000000029</v>
      </c>
      <c r="T67" s="22">
        <f t="shared" si="20"/>
        <v>0.55949246937735519</v>
      </c>
    </row>
    <row r="68" spans="1:20" x14ac:dyDescent="0.2">
      <c r="A68" s="5">
        <v>77</v>
      </c>
      <c r="H68" s="21"/>
      <c r="M68" s="5">
        <f>scrimecost*Meta!O65</f>
        <v>631.78499999999997</v>
      </c>
      <c r="N68" s="5">
        <f>L68-Grade14!L68</f>
        <v>0</v>
      </c>
      <c r="O68" s="5">
        <f>Grade14!M68-M68</f>
        <v>10.560000000000059</v>
      </c>
      <c r="Q68" s="22"/>
      <c r="R68" s="22"/>
      <c r="S68" s="22">
        <f t="shared" si="19"/>
        <v>5.248320000000029</v>
      </c>
      <c r="T68" s="22">
        <f t="shared" si="20"/>
        <v>0.53756757584334625</v>
      </c>
    </row>
    <row r="69" spans="1:20" x14ac:dyDescent="0.2">
      <c r="A69" s="5">
        <v>78</v>
      </c>
      <c r="H69" s="21"/>
      <c r="M69" s="5">
        <f>scrimecost*Meta!O66</f>
        <v>631.78499999999997</v>
      </c>
      <c r="N69" s="5">
        <f>L69-Grade14!L69</f>
        <v>0</v>
      </c>
      <c r="O69" s="5">
        <f>Grade14!M69-M69</f>
        <v>10.560000000000059</v>
      </c>
      <c r="Q69" s="22"/>
      <c r="R69" s="22"/>
      <c r="S69" s="22">
        <f t="shared" si="19"/>
        <v>5.248320000000029</v>
      </c>
      <c r="T69" s="22">
        <f t="shared" si="20"/>
        <v>0.5165018555472054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1.1905076924279001E-10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79772</v>
      </c>
      <c r="D2" s="7">
        <f>Meta!C10</f>
        <v>34717</v>
      </c>
      <c r="E2" s="1">
        <f>Meta!D10</f>
        <v>5.8999999999999997E-2</v>
      </c>
      <c r="F2" s="1">
        <f>Meta!F10</f>
        <v>0.66700000000000004</v>
      </c>
      <c r="G2" s="1">
        <f>Meta!I10</f>
        <v>1.7852800699689915</v>
      </c>
      <c r="H2" s="1">
        <f>Meta!E10</f>
        <v>0.497</v>
      </c>
      <c r="I2" s="13"/>
      <c r="J2" s="1">
        <f>Meta!X9</f>
        <v>0.59</v>
      </c>
      <c r="K2" s="1">
        <f>Meta!D9</f>
        <v>7.2999999999999995E-2</v>
      </c>
      <c r="L2" s="28"/>
      <c r="N2" s="22">
        <f>Meta!T10</f>
        <v>47577</v>
      </c>
      <c r="O2" s="22">
        <f>Meta!U10</f>
        <v>21219</v>
      </c>
      <c r="P2" s="1">
        <f>Meta!V10</f>
        <v>8.1000000000000003E-2</v>
      </c>
      <c r="Q2" s="1">
        <f>Meta!X10</f>
        <v>0.59599999999999997</v>
      </c>
      <c r="R2" s="22">
        <f>Meta!W10</f>
        <v>11297</v>
      </c>
      <c r="T2" s="12">
        <f>IRR(S5:S69)+1</f>
        <v>1.0411856170538512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2408.2104635863889</v>
      </c>
      <c r="D12" s="5">
        <f t="shared" ref="D12:D36" si="0">IF(A12&lt;startage,1,0)*(C12*(1-initialunempprob))+IF(A12=startage,1,0)*(C12*(1-unempprob))+IF(A12&gt;startage,1,0)*(C12*(1-unempprob)+unempprob*300*52)</f>
        <v>2232.4110997445828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170.77944913046059</v>
      </c>
      <c r="G12" s="5">
        <f t="shared" ref="G12:G56" si="3">D12-F12</f>
        <v>2061.631650614122</v>
      </c>
      <c r="H12" s="22">
        <f>0.1*Grade15!H12</f>
        <v>1082.380858232586</v>
      </c>
      <c r="I12" s="5">
        <f t="shared" ref="I12:I36" si="4">G12+IF(A12&lt;startage,1,0)*(H12*(1-initialunempprob))+IF(A12&gt;=startage,1,0)*(H12*(1-unempprob))</f>
        <v>3064.998706195729</v>
      </c>
      <c r="J12" s="25">
        <f t="shared" ref="J12:J56" si="5">(F12-(IF(A12&gt;startage,1,0)*(unempprob*300*52)))/(IF(A12&lt;startage,1,0)*((C12+H12)*(1-initialunempprob))+IF(A12&gt;=startage,1,0)*((C12+H12)*(1-unempprob)))</f>
        <v>5.2778478910660918E-2</v>
      </c>
      <c r="L12" s="22">
        <f>0.1*Grade15!L12</f>
        <v>3106.6649190771609</v>
      </c>
      <c r="M12" s="5">
        <f>scrimecost*Meta!O9</f>
        <v>34614.008000000002</v>
      </c>
      <c r="N12" s="5">
        <f>L12-Grade15!L12</f>
        <v>-27959.984271694448</v>
      </c>
      <c r="O12" s="5"/>
      <c r="P12" s="22"/>
      <c r="Q12" s="22">
        <f>0.05*feel*Grade15!G12</f>
        <v>249.69404259491677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-36488.678314289369</v>
      </c>
      <c r="T12" s="22">
        <f t="shared" ref="T12:T43" si="7">S12/sreturn^(A12-startage+1)</f>
        <v>-36488.678314289369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44683.185199835651</v>
      </c>
      <c r="D13" s="5">
        <f t="shared" si="0"/>
        <v>42046.877273045349</v>
      </c>
      <c r="E13" s="5">
        <f t="shared" si="1"/>
        <v>32546.877273045349</v>
      </c>
      <c r="F13" s="5">
        <f t="shared" si="2"/>
        <v>10928.305429649306</v>
      </c>
      <c r="G13" s="5">
        <f t="shared" si="3"/>
        <v>31118.571843396043</v>
      </c>
      <c r="H13" s="22">
        <f t="shared" ref="H13:H36" si="10">benefits*B13/expnorm</f>
        <v>19446.248565695914</v>
      </c>
      <c r="I13" s="5">
        <f t="shared" si="4"/>
        <v>49417.491743715902</v>
      </c>
      <c r="J13" s="25">
        <f t="shared" si="5"/>
        <v>0.18109472310480518</v>
      </c>
      <c r="L13" s="22">
        <f t="shared" ref="L13:L36" si="11">(sincome+sbenefits)*(1-sunemp)*B13/expnorm</f>
        <v>35413.784684829945</v>
      </c>
      <c r="M13" s="5">
        <f>scrimecost*Meta!O10</f>
        <v>31721.975999999999</v>
      </c>
      <c r="N13" s="5">
        <f>L13-Grade15!L13</f>
        <v>3570.4692642890477</v>
      </c>
      <c r="O13" s="5">
        <f>Grade15!M13-M13</f>
        <v>533.52000000000044</v>
      </c>
      <c r="P13" s="22">
        <f t="shared" ref="P13:P56" si="12">(spart-initialspart)*(L13*J13+nptrans)</f>
        <v>77.803497189554875</v>
      </c>
      <c r="Q13" s="22"/>
      <c r="R13" s="22"/>
      <c r="S13" s="22">
        <f t="shared" si="6"/>
        <v>1361.4436198167964</v>
      </c>
      <c r="T13" s="22">
        <f t="shared" si="7"/>
        <v>1307.5897299360995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45800.26482983154</v>
      </c>
      <c r="D14" s="5">
        <f t="shared" si="0"/>
        <v>44018.449204871482</v>
      </c>
      <c r="E14" s="5">
        <f t="shared" si="1"/>
        <v>34518.449204871482</v>
      </c>
      <c r="F14" s="5">
        <f t="shared" si="2"/>
        <v>11573.868585877688</v>
      </c>
      <c r="G14" s="5">
        <f t="shared" si="3"/>
        <v>32444.580618993794</v>
      </c>
      <c r="H14" s="22">
        <f t="shared" si="10"/>
        <v>19932.404779838307</v>
      </c>
      <c r="I14" s="5">
        <f t="shared" si="4"/>
        <v>51200.973516821643</v>
      </c>
      <c r="J14" s="25">
        <f t="shared" si="5"/>
        <v>0.17223449478679836</v>
      </c>
      <c r="L14" s="22">
        <f t="shared" si="11"/>
        <v>36299.129301950692</v>
      </c>
      <c r="M14" s="5">
        <f>scrimecost*Meta!O11</f>
        <v>29643.328000000001</v>
      </c>
      <c r="N14" s="5">
        <f>L14-Grade15!L14</f>
        <v>3659.7309958962724</v>
      </c>
      <c r="O14" s="5">
        <f>Grade15!M14-M14</f>
        <v>498.56000000000131</v>
      </c>
      <c r="P14" s="22">
        <f t="shared" si="12"/>
        <v>76.835773179132943</v>
      </c>
      <c r="Q14" s="22"/>
      <c r="R14" s="22"/>
      <c r="S14" s="22">
        <f t="shared" si="6"/>
        <v>1370.0279370264564</v>
      </c>
      <c r="T14" s="22">
        <f t="shared" si="7"/>
        <v>1263.7847280968431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46945.271450577326</v>
      </c>
      <c r="D15" s="5">
        <f t="shared" si="0"/>
        <v>45095.900434993266</v>
      </c>
      <c r="E15" s="5">
        <f t="shared" si="1"/>
        <v>35595.900434993266</v>
      </c>
      <c r="F15" s="5">
        <f t="shared" si="2"/>
        <v>12033.401535524628</v>
      </c>
      <c r="G15" s="5">
        <f t="shared" si="3"/>
        <v>33062.498899468635</v>
      </c>
      <c r="H15" s="22">
        <f t="shared" si="10"/>
        <v>20430.714899334267</v>
      </c>
      <c r="I15" s="5">
        <f t="shared" si="4"/>
        <v>52287.801619742182</v>
      </c>
      <c r="J15" s="25">
        <f t="shared" si="5"/>
        <v>0.17528171541154133</v>
      </c>
      <c r="L15" s="22">
        <f t="shared" si="11"/>
        <v>37206.607534499461</v>
      </c>
      <c r="M15" s="5">
        <f>scrimecost*Meta!O12</f>
        <v>28321.579000000002</v>
      </c>
      <c r="N15" s="5">
        <f>L15-Grade15!L15</f>
        <v>3751.2242707936821</v>
      </c>
      <c r="O15" s="5">
        <f>Grade15!M15-M15</f>
        <v>476.32999999999811</v>
      </c>
      <c r="P15" s="22">
        <f t="shared" si="12"/>
        <v>78.453827959746334</v>
      </c>
      <c r="Q15" s="22"/>
      <c r="R15" s="22"/>
      <c r="S15" s="22">
        <f t="shared" si="6"/>
        <v>1386.885206196331</v>
      </c>
      <c r="T15" s="22">
        <f t="shared" si="7"/>
        <v>1228.7287927598911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48118.903236841761</v>
      </c>
      <c r="D16" s="5">
        <f t="shared" si="0"/>
        <v>46200.287945868098</v>
      </c>
      <c r="E16" s="5">
        <f t="shared" si="1"/>
        <v>36700.287945868098</v>
      </c>
      <c r="F16" s="5">
        <f t="shared" si="2"/>
        <v>12504.422808912743</v>
      </c>
      <c r="G16" s="5">
        <f t="shared" si="3"/>
        <v>33695.865136955355</v>
      </c>
      <c r="H16" s="22">
        <f t="shared" si="10"/>
        <v>20941.482771817624</v>
      </c>
      <c r="I16" s="5">
        <f t="shared" si="4"/>
        <v>53401.800425235742</v>
      </c>
      <c r="J16" s="25">
        <f t="shared" si="5"/>
        <v>0.1782546135820223</v>
      </c>
      <c r="L16" s="22">
        <f t="shared" si="11"/>
        <v>38136.772722861941</v>
      </c>
      <c r="M16" s="5">
        <f>scrimecost*Meta!O13</f>
        <v>23780.185000000001</v>
      </c>
      <c r="N16" s="5">
        <f>L16-Grade15!L16</f>
        <v>3845.0048775635223</v>
      </c>
      <c r="O16" s="5">
        <f>Grade15!M16-M16</f>
        <v>399.94999999999709</v>
      </c>
      <c r="P16" s="22">
        <f t="shared" si="12"/>
        <v>80.112334109875064</v>
      </c>
      <c r="Q16" s="22"/>
      <c r="R16" s="22"/>
      <c r="S16" s="22">
        <f t="shared" si="6"/>
        <v>1377.5275648454524</v>
      </c>
      <c r="T16" s="22">
        <f t="shared" si="7"/>
        <v>1172.162052582461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49321.875817762804</v>
      </c>
      <c r="D17" s="5">
        <f t="shared" si="0"/>
        <v>47332.285144514804</v>
      </c>
      <c r="E17" s="5">
        <f t="shared" si="1"/>
        <v>37832.285144514804</v>
      </c>
      <c r="F17" s="5">
        <f t="shared" si="2"/>
        <v>12987.219614135563</v>
      </c>
      <c r="G17" s="5">
        <f t="shared" si="3"/>
        <v>34345.065530379245</v>
      </c>
      <c r="H17" s="22">
        <f t="shared" si="10"/>
        <v>21465.019841113062</v>
      </c>
      <c r="I17" s="5">
        <f t="shared" si="4"/>
        <v>54543.649200866639</v>
      </c>
      <c r="J17" s="25">
        <f t="shared" si="5"/>
        <v>0.18115500204102813</v>
      </c>
      <c r="L17" s="22">
        <f t="shared" si="11"/>
        <v>39090.192040933485</v>
      </c>
      <c r="M17" s="5">
        <f>scrimecost*Meta!O14</f>
        <v>23780.185000000001</v>
      </c>
      <c r="N17" s="5">
        <f>L17-Grade15!L17</f>
        <v>3941.1299995026129</v>
      </c>
      <c r="O17" s="5">
        <f>Grade15!M17-M17</f>
        <v>399.94999999999709</v>
      </c>
      <c r="P17" s="22">
        <f t="shared" si="12"/>
        <v>81.812302913756994</v>
      </c>
      <c r="Q17" s="22"/>
      <c r="R17" s="22"/>
      <c r="S17" s="22">
        <f t="shared" si="6"/>
        <v>1406.8458639608036</v>
      </c>
      <c r="T17" s="22">
        <f t="shared" si="7"/>
        <v>1149.7560869533474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50554.92271320687</v>
      </c>
      <c r="D18" s="5">
        <f t="shared" si="0"/>
        <v>48492.582273127671</v>
      </c>
      <c r="E18" s="5">
        <f t="shared" si="1"/>
        <v>38992.582273127671</v>
      </c>
      <c r="F18" s="5">
        <f t="shared" si="2"/>
        <v>13482.086339488951</v>
      </c>
      <c r="G18" s="5">
        <f t="shared" si="3"/>
        <v>35010.495933638718</v>
      </c>
      <c r="H18" s="22">
        <f t="shared" si="10"/>
        <v>22001.645337140882</v>
      </c>
      <c r="I18" s="5">
        <f t="shared" si="4"/>
        <v>55714.044195888288</v>
      </c>
      <c r="J18" s="25">
        <f t="shared" si="5"/>
        <v>0.18398464931810701</v>
      </c>
      <c r="L18" s="22">
        <f t="shared" si="11"/>
        <v>40067.446841956822</v>
      </c>
      <c r="M18" s="5">
        <f>scrimecost*Meta!O15</f>
        <v>23780.185000000001</v>
      </c>
      <c r="N18" s="5">
        <f>L18-Grade15!L18</f>
        <v>4039.6582494901813</v>
      </c>
      <c r="O18" s="5">
        <f>Grade15!M18-M18</f>
        <v>399.94999999999709</v>
      </c>
      <c r="P18" s="22">
        <f t="shared" si="12"/>
        <v>83.554770937735995</v>
      </c>
      <c r="Q18" s="22"/>
      <c r="R18" s="22"/>
      <c r="S18" s="22">
        <f t="shared" si="6"/>
        <v>1436.8971205540388</v>
      </c>
      <c r="T18" s="22">
        <f t="shared" si="7"/>
        <v>1127.8639453378335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51818.795781037035</v>
      </c>
      <c r="D19" s="5">
        <f t="shared" si="0"/>
        <v>49681.886829955853</v>
      </c>
      <c r="E19" s="5">
        <f t="shared" si="1"/>
        <v>40181.886829955853</v>
      </c>
      <c r="F19" s="5">
        <f t="shared" si="2"/>
        <v>13989.324732976173</v>
      </c>
      <c r="G19" s="5">
        <f t="shared" si="3"/>
        <v>35692.56209697968</v>
      </c>
      <c r="H19" s="22">
        <f t="shared" si="10"/>
        <v>22551.686470569406</v>
      </c>
      <c r="I19" s="5">
        <f t="shared" si="4"/>
        <v>56913.699065785491</v>
      </c>
      <c r="J19" s="25">
        <f t="shared" si="5"/>
        <v>0.18674528080794003</v>
      </c>
      <c r="L19" s="22">
        <f t="shared" si="11"/>
        <v>41069.133013005739</v>
      </c>
      <c r="M19" s="5">
        <f>scrimecost*Meta!O16</f>
        <v>23780.185000000001</v>
      </c>
      <c r="N19" s="5">
        <f>L19-Grade15!L19</f>
        <v>4140.6497057274246</v>
      </c>
      <c r="O19" s="5">
        <f>Grade15!M19-M19</f>
        <v>399.94999999999709</v>
      </c>
      <c r="P19" s="22">
        <f t="shared" si="12"/>
        <v>85.340800662314464</v>
      </c>
      <c r="Q19" s="22"/>
      <c r="R19" s="22"/>
      <c r="S19" s="22">
        <f t="shared" si="6"/>
        <v>1467.6996585621007</v>
      </c>
      <c r="T19" s="22">
        <f t="shared" si="7"/>
        <v>1106.4710929650453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53114.265675562965</v>
      </c>
      <c r="D20" s="5">
        <f t="shared" si="0"/>
        <v>50900.924000704756</v>
      </c>
      <c r="E20" s="5">
        <f t="shared" si="1"/>
        <v>41400.924000704756</v>
      </c>
      <c r="F20" s="5">
        <f t="shared" si="2"/>
        <v>14509.244086300578</v>
      </c>
      <c r="G20" s="5">
        <f t="shared" si="3"/>
        <v>36391.67991440418</v>
      </c>
      <c r="H20" s="22">
        <f t="shared" si="10"/>
        <v>23115.478632333641</v>
      </c>
      <c r="I20" s="5">
        <f t="shared" si="4"/>
        <v>58143.345307430136</v>
      </c>
      <c r="J20" s="25">
        <f t="shared" si="5"/>
        <v>0.18943857982241127</v>
      </c>
      <c r="L20" s="22">
        <f t="shared" si="11"/>
        <v>42095.861338330884</v>
      </c>
      <c r="M20" s="5">
        <f>scrimecost*Meta!O17</f>
        <v>23780.185000000001</v>
      </c>
      <c r="N20" s="5">
        <f>L20-Grade15!L20</f>
        <v>4244.1659483706171</v>
      </c>
      <c r="O20" s="5">
        <f>Grade15!M20-M20</f>
        <v>399.94999999999709</v>
      </c>
      <c r="P20" s="22">
        <f t="shared" si="12"/>
        <v>87.171481130007393</v>
      </c>
      <c r="Q20" s="22"/>
      <c r="R20" s="22"/>
      <c r="S20" s="22">
        <f t="shared" si="6"/>
        <v>1499.2722600203695</v>
      </c>
      <c r="T20" s="22">
        <f t="shared" si="7"/>
        <v>1085.563479996021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54442.122317452035</v>
      </c>
      <c r="D21" s="5">
        <f t="shared" si="0"/>
        <v>52150.437100722367</v>
      </c>
      <c r="E21" s="5">
        <f t="shared" si="1"/>
        <v>42650.437100722367</v>
      </c>
      <c r="F21" s="5">
        <f t="shared" si="2"/>
        <v>15042.16142345809</v>
      </c>
      <c r="G21" s="5">
        <f t="shared" si="3"/>
        <v>37108.275677264275</v>
      </c>
      <c r="H21" s="22">
        <f t="shared" si="10"/>
        <v>23693.36559814198</v>
      </c>
      <c r="I21" s="5">
        <f t="shared" si="4"/>
        <v>59403.732705115879</v>
      </c>
      <c r="J21" s="25">
        <f t="shared" si="5"/>
        <v>0.19206618861701735</v>
      </c>
      <c r="L21" s="22">
        <f t="shared" si="11"/>
        <v>43148.257871789152</v>
      </c>
      <c r="M21" s="5">
        <f>scrimecost*Meta!O18</f>
        <v>19171.009000000002</v>
      </c>
      <c r="N21" s="5">
        <f>L21-Grade15!L21</f>
        <v>4350.2700970798905</v>
      </c>
      <c r="O21" s="5">
        <f>Grade15!M21-M21</f>
        <v>322.43000000000029</v>
      </c>
      <c r="P21" s="22">
        <f t="shared" si="12"/>
        <v>89.047928609392628</v>
      </c>
      <c r="Q21" s="22"/>
      <c r="R21" s="22"/>
      <c r="S21" s="22">
        <f t="shared" si="6"/>
        <v>1493.1067365150968</v>
      </c>
      <c r="T21" s="22">
        <f t="shared" si="7"/>
        <v>1038.3348095323195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55803.175375388324</v>
      </c>
      <c r="D22" s="5">
        <f t="shared" si="0"/>
        <v>53431.188028240416</v>
      </c>
      <c r="E22" s="5">
        <f t="shared" si="1"/>
        <v>43931.188028240416</v>
      </c>
      <c r="F22" s="5">
        <f t="shared" si="2"/>
        <v>15588.40169404454</v>
      </c>
      <c r="G22" s="5">
        <f t="shared" si="3"/>
        <v>37842.786334195873</v>
      </c>
      <c r="H22" s="22">
        <f t="shared" si="10"/>
        <v>24285.699738095525</v>
      </c>
      <c r="I22" s="5">
        <f t="shared" si="4"/>
        <v>60695.629787743761</v>
      </c>
      <c r="J22" s="25">
        <f t="shared" si="5"/>
        <v>0.19462970939224281</v>
      </c>
      <c r="L22" s="22">
        <f t="shared" si="11"/>
        <v>44226.96431858388</v>
      </c>
      <c r="M22" s="5">
        <f>scrimecost*Meta!O19</f>
        <v>19171.009000000002</v>
      </c>
      <c r="N22" s="5">
        <f>L22-Grade15!L22</f>
        <v>4459.026849506874</v>
      </c>
      <c r="O22" s="5">
        <f>Grade15!M22-M22</f>
        <v>322.43000000000029</v>
      </c>
      <c r="P22" s="22">
        <f t="shared" si="12"/>
        <v>90.971287275762521</v>
      </c>
      <c r="Q22" s="22"/>
      <c r="R22" s="22"/>
      <c r="S22" s="22">
        <f t="shared" si="6"/>
        <v>1526.2777009221843</v>
      </c>
      <c r="T22" s="22">
        <f t="shared" si="7"/>
        <v>1019.4172022723739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57198.254759773037</v>
      </c>
      <c r="D23" s="5">
        <f t="shared" si="0"/>
        <v>54743.957728946436</v>
      </c>
      <c r="E23" s="5">
        <f t="shared" si="1"/>
        <v>45243.957728946436</v>
      </c>
      <c r="F23" s="5">
        <f t="shared" si="2"/>
        <v>16148.297971395656</v>
      </c>
      <c r="G23" s="5">
        <f t="shared" si="3"/>
        <v>38595.659757550777</v>
      </c>
      <c r="H23" s="22">
        <f t="shared" si="10"/>
        <v>24892.842231547915</v>
      </c>
      <c r="I23" s="5">
        <f t="shared" si="4"/>
        <v>62019.824297437364</v>
      </c>
      <c r="J23" s="25">
        <f t="shared" si="5"/>
        <v>0.19713070527051157</v>
      </c>
      <c r="L23" s="22">
        <f t="shared" si="11"/>
        <v>45332.638426548474</v>
      </c>
      <c r="M23" s="5">
        <f>scrimecost*Meta!O20</f>
        <v>19171.009000000002</v>
      </c>
      <c r="N23" s="5">
        <f>L23-Grade15!L23</f>
        <v>4570.5025207445506</v>
      </c>
      <c r="O23" s="5">
        <f>Grade15!M23-M23</f>
        <v>322.43000000000029</v>
      </c>
      <c r="P23" s="22">
        <f t="shared" si="12"/>
        <v>92.942729908791648</v>
      </c>
      <c r="Q23" s="22"/>
      <c r="R23" s="22"/>
      <c r="S23" s="22">
        <f t="shared" si="6"/>
        <v>1560.2779394394543</v>
      </c>
      <c r="T23" s="22">
        <f t="shared" si="7"/>
        <v>1000.9034971212473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58628.211128767354</v>
      </c>
      <c r="D24" s="5">
        <f t="shared" si="0"/>
        <v>56089.546672170087</v>
      </c>
      <c r="E24" s="5">
        <f t="shared" si="1"/>
        <v>46589.546672170087</v>
      </c>
      <c r="F24" s="5">
        <f t="shared" si="2"/>
        <v>16722.191655680544</v>
      </c>
      <c r="G24" s="5">
        <f t="shared" si="3"/>
        <v>39367.355016489542</v>
      </c>
      <c r="H24" s="22">
        <f t="shared" si="10"/>
        <v>25515.163287336614</v>
      </c>
      <c r="I24" s="5">
        <f t="shared" si="4"/>
        <v>63377.123669873297</v>
      </c>
      <c r="J24" s="25">
        <f t="shared" si="5"/>
        <v>0.19957070124931034</v>
      </c>
      <c r="L24" s="22">
        <f t="shared" si="11"/>
        <v>46465.954387212187</v>
      </c>
      <c r="M24" s="5">
        <f>scrimecost*Meta!O21</f>
        <v>19171.009000000002</v>
      </c>
      <c r="N24" s="5">
        <f>L24-Grade15!L24</f>
        <v>4684.7650837631663</v>
      </c>
      <c r="O24" s="5">
        <f>Grade15!M24-M24</f>
        <v>322.43000000000029</v>
      </c>
      <c r="P24" s="22">
        <f t="shared" si="12"/>
        <v>94.963458607646501</v>
      </c>
      <c r="Q24" s="22"/>
      <c r="R24" s="22"/>
      <c r="S24" s="22">
        <f t="shared" si="6"/>
        <v>1595.1281839196552</v>
      </c>
      <c r="T24" s="22">
        <f t="shared" si="7"/>
        <v>982.78307114547567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60093.916406986529</v>
      </c>
      <c r="D25" s="5">
        <f t="shared" si="0"/>
        <v>57468.77533897433</v>
      </c>
      <c r="E25" s="5">
        <f t="shared" si="1"/>
        <v>47968.77533897433</v>
      </c>
      <c r="F25" s="5">
        <f t="shared" si="2"/>
        <v>17310.432682072555</v>
      </c>
      <c r="G25" s="5">
        <f t="shared" si="3"/>
        <v>40158.342656901776</v>
      </c>
      <c r="H25" s="22">
        <f t="shared" si="10"/>
        <v>26153.042369520026</v>
      </c>
      <c r="I25" s="5">
        <f t="shared" si="4"/>
        <v>64768.355526620122</v>
      </c>
      <c r="J25" s="25">
        <f t="shared" si="5"/>
        <v>0.20195118513106519</v>
      </c>
      <c r="L25" s="22">
        <f t="shared" si="11"/>
        <v>47627.60324689249</v>
      </c>
      <c r="M25" s="5">
        <f>scrimecost*Meta!O22</f>
        <v>19171.009000000002</v>
      </c>
      <c r="N25" s="5">
        <f>L25-Grade15!L25</f>
        <v>4801.8842108572426</v>
      </c>
      <c r="O25" s="5">
        <f>Grade15!M25-M25</f>
        <v>322.43000000000029</v>
      </c>
      <c r="P25" s="22">
        <f t="shared" si="12"/>
        <v>97.034705523972718</v>
      </c>
      <c r="Q25" s="22"/>
      <c r="R25" s="22"/>
      <c r="S25" s="22">
        <f t="shared" si="6"/>
        <v>1630.8496845118602</v>
      </c>
      <c r="T25" s="22">
        <f t="shared" si="7"/>
        <v>965.04563838725846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61596.264317161193</v>
      </c>
      <c r="D26" s="5">
        <f t="shared" si="0"/>
        <v>58882.484722448688</v>
      </c>
      <c r="E26" s="5">
        <f t="shared" si="1"/>
        <v>49382.484722448688</v>
      </c>
      <c r="F26" s="5">
        <f t="shared" si="2"/>
        <v>17913.379734124363</v>
      </c>
      <c r="G26" s="5">
        <f t="shared" si="3"/>
        <v>40969.104988324325</v>
      </c>
      <c r="H26" s="22">
        <f t="shared" si="10"/>
        <v>26806.868428758025</v>
      </c>
      <c r="I26" s="5">
        <f t="shared" si="4"/>
        <v>66194.368179785626</v>
      </c>
      <c r="J26" s="25">
        <f t="shared" si="5"/>
        <v>0.2042736084303382</v>
      </c>
      <c r="L26" s="22">
        <f t="shared" si="11"/>
        <v>48818.293328064799</v>
      </c>
      <c r="M26" s="5">
        <f>scrimecost*Meta!O23</f>
        <v>14878.148999999999</v>
      </c>
      <c r="N26" s="5">
        <f>L26-Grade15!L26</f>
        <v>4921.9313161286846</v>
      </c>
      <c r="O26" s="5">
        <f>Grade15!M26-M26</f>
        <v>250.22999999999956</v>
      </c>
      <c r="P26" s="22">
        <f t="shared" si="12"/>
        <v>99.157733613207114</v>
      </c>
      <c r="Q26" s="22"/>
      <c r="R26" s="22"/>
      <c r="S26" s="22">
        <f t="shared" si="6"/>
        <v>1631.5808226188735</v>
      </c>
      <c r="T26" s="22">
        <f t="shared" si="7"/>
        <v>927.28738201568626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63136.17092509022</v>
      </c>
      <c r="D27" s="5">
        <f t="shared" si="0"/>
        <v>60331.5368405099</v>
      </c>
      <c r="E27" s="5">
        <f t="shared" si="1"/>
        <v>50831.5368405099</v>
      </c>
      <c r="F27" s="5">
        <f t="shared" si="2"/>
        <v>18531.400462477472</v>
      </c>
      <c r="G27" s="5">
        <f t="shared" si="3"/>
        <v>41800.136378032432</v>
      </c>
      <c r="H27" s="22">
        <f t="shared" si="10"/>
        <v>27477.040139476976</v>
      </c>
      <c r="I27" s="5">
        <f t="shared" si="4"/>
        <v>67656.031149280272</v>
      </c>
      <c r="J27" s="25">
        <f t="shared" si="5"/>
        <v>0.20653938725889731</v>
      </c>
      <c r="L27" s="22">
        <f t="shared" si="11"/>
        <v>50038.750661266407</v>
      </c>
      <c r="M27" s="5">
        <f>scrimecost*Meta!O24</f>
        <v>14878.148999999999</v>
      </c>
      <c r="N27" s="5">
        <f>L27-Grade15!L27</f>
        <v>5044.9795990318817</v>
      </c>
      <c r="O27" s="5">
        <f>Grade15!M27-M27</f>
        <v>250.22999999999956</v>
      </c>
      <c r="P27" s="22">
        <f t="shared" si="12"/>
        <v>101.33383740467232</v>
      </c>
      <c r="Q27" s="22"/>
      <c r="R27" s="22"/>
      <c r="S27" s="22">
        <f t="shared" si="6"/>
        <v>1669.1107241785537</v>
      </c>
      <c r="T27" s="22">
        <f t="shared" si="7"/>
        <v>911.09307473775789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64714.575198217484</v>
      </c>
      <c r="D28" s="5">
        <f t="shared" si="0"/>
        <v>61816.815261522657</v>
      </c>
      <c r="E28" s="5">
        <f t="shared" si="1"/>
        <v>52316.815261522657</v>
      </c>
      <c r="F28" s="5">
        <f t="shared" si="2"/>
        <v>19164.871709039413</v>
      </c>
      <c r="G28" s="5">
        <f t="shared" si="3"/>
        <v>42651.943552483244</v>
      </c>
      <c r="H28" s="22">
        <f t="shared" si="10"/>
        <v>28163.966142963902</v>
      </c>
      <c r="I28" s="5">
        <f t="shared" si="4"/>
        <v>69154.235693012277</v>
      </c>
      <c r="J28" s="25">
        <f t="shared" si="5"/>
        <v>0.20874990318919889</v>
      </c>
      <c r="L28" s="22">
        <f t="shared" si="11"/>
        <v>51289.719427798082</v>
      </c>
      <c r="M28" s="5">
        <f>scrimecost*Meta!O25</f>
        <v>14878.148999999999</v>
      </c>
      <c r="N28" s="5">
        <f>L28-Grade15!L28</f>
        <v>5171.1040890076911</v>
      </c>
      <c r="O28" s="5">
        <f>Grade15!M28-M28</f>
        <v>250.22999999999956</v>
      </c>
      <c r="P28" s="22">
        <f t="shared" si="12"/>
        <v>103.56434379092423</v>
      </c>
      <c r="Q28" s="22"/>
      <c r="R28" s="22"/>
      <c r="S28" s="22">
        <f t="shared" si="6"/>
        <v>1707.5788732772353</v>
      </c>
      <c r="T28" s="22">
        <f t="shared" si="7"/>
        <v>895.22089602104722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66332.439578172911</v>
      </c>
      <c r="D29" s="5">
        <f t="shared" si="0"/>
        <v>63339.225643060716</v>
      </c>
      <c r="E29" s="5">
        <f t="shared" si="1"/>
        <v>53839.225643060716</v>
      </c>
      <c r="F29" s="5">
        <f t="shared" si="2"/>
        <v>19814.179736765396</v>
      </c>
      <c r="G29" s="5">
        <f t="shared" si="3"/>
        <v>43525.045906295316</v>
      </c>
      <c r="H29" s="22">
        <f t="shared" si="10"/>
        <v>28868.065296538</v>
      </c>
      <c r="I29" s="5">
        <f t="shared" si="4"/>
        <v>70689.895350337581</v>
      </c>
      <c r="J29" s="25">
        <f t="shared" si="5"/>
        <v>0.21090650409681019</v>
      </c>
      <c r="L29" s="22">
        <f t="shared" si="11"/>
        <v>52571.962413493027</v>
      </c>
      <c r="M29" s="5">
        <f>scrimecost*Meta!O26</f>
        <v>14878.148999999999</v>
      </c>
      <c r="N29" s="5">
        <f>L29-Grade15!L29</f>
        <v>5300.3816912328839</v>
      </c>
      <c r="O29" s="5">
        <f>Grade15!M29-M29</f>
        <v>250.22999999999956</v>
      </c>
      <c r="P29" s="22">
        <f t="shared" si="12"/>
        <v>105.8506128368324</v>
      </c>
      <c r="Q29" s="22"/>
      <c r="R29" s="22"/>
      <c r="S29" s="22">
        <f t="shared" si="6"/>
        <v>1747.0087261033805</v>
      </c>
      <c r="T29" s="22">
        <f t="shared" si="7"/>
        <v>879.66305419306696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67990.750567627227</v>
      </c>
      <c r="D30" s="5">
        <f t="shared" si="0"/>
        <v>64899.696284137222</v>
      </c>
      <c r="E30" s="5">
        <f t="shared" si="1"/>
        <v>55399.696284137222</v>
      </c>
      <c r="F30" s="5">
        <f t="shared" si="2"/>
        <v>20479.720465184524</v>
      </c>
      <c r="G30" s="5">
        <f t="shared" si="3"/>
        <v>44419.975818952698</v>
      </c>
      <c r="H30" s="22">
        <f t="shared" si="10"/>
        <v>29589.766928951445</v>
      </c>
      <c r="I30" s="5">
        <f t="shared" si="4"/>
        <v>72263.946499096011</v>
      </c>
      <c r="J30" s="25">
        <f t="shared" si="5"/>
        <v>0.21301050498228452</v>
      </c>
      <c r="L30" s="22">
        <f t="shared" si="11"/>
        <v>53886.261473830345</v>
      </c>
      <c r="M30" s="5">
        <f>scrimecost*Meta!O27</f>
        <v>14878.148999999999</v>
      </c>
      <c r="N30" s="5">
        <f>L30-Grade15!L30</f>
        <v>5432.8912335136993</v>
      </c>
      <c r="O30" s="5">
        <f>Grade15!M30-M30</f>
        <v>250.22999999999956</v>
      </c>
      <c r="P30" s="22">
        <f t="shared" si="12"/>
        <v>108.19403860888826</v>
      </c>
      <c r="Q30" s="22"/>
      <c r="R30" s="22"/>
      <c r="S30" s="22">
        <f t="shared" si="6"/>
        <v>1787.4243252501769</v>
      </c>
      <c r="T30" s="22">
        <f t="shared" si="7"/>
        <v>864.41198883351001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69690.519331817908</v>
      </c>
      <c r="D31" s="5">
        <f t="shared" si="0"/>
        <v>66499.178691240653</v>
      </c>
      <c r="E31" s="5">
        <f t="shared" si="1"/>
        <v>56999.178691240653</v>
      </c>
      <c r="F31" s="5">
        <f t="shared" si="2"/>
        <v>21161.899711814141</v>
      </c>
      <c r="G31" s="5">
        <f t="shared" si="3"/>
        <v>45337.278979426512</v>
      </c>
      <c r="H31" s="22">
        <f t="shared" si="10"/>
        <v>30329.511102175231</v>
      </c>
      <c r="I31" s="5">
        <f t="shared" si="4"/>
        <v>73877.34892657341</v>
      </c>
      <c r="J31" s="25">
        <f t="shared" si="5"/>
        <v>0.21506318877299133</v>
      </c>
      <c r="L31" s="22">
        <f t="shared" si="11"/>
        <v>55233.418010676105</v>
      </c>
      <c r="M31" s="5">
        <f>scrimecost*Meta!O28</f>
        <v>13014.143999999998</v>
      </c>
      <c r="N31" s="5">
        <f>L31-Grade15!L31</f>
        <v>5568.7135143515407</v>
      </c>
      <c r="O31" s="5">
        <f>Grade15!M31-M31</f>
        <v>218.88000000000102</v>
      </c>
      <c r="P31" s="22">
        <f t="shared" si="12"/>
        <v>110.59605002524553</v>
      </c>
      <c r="Q31" s="22"/>
      <c r="R31" s="22"/>
      <c r="S31" s="22">
        <f t="shared" si="6"/>
        <v>1813.2693643756459</v>
      </c>
      <c r="T31" s="22">
        <f t="shared" si="7"/>
        <v>842.22335751100388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71432.782315113363</v>
      </c>
      <c r="D32" s="5">
        <f t="shared" si="0"/>
        <v>68138.648158521668</v>
      </c>
      <c r="E32" s="5">
        <f t="shared" si="1"/>
        <v>58638.648158521668</v>
      </c>
      <c r="F32" s="5">
        <f t="shared" si="2"/>
        <v>21861.133439609494</v>
      </c>
      <c r="G32" s="5">
        <f t="shared" si="3"/>
        <v>46277.514718912178</v>
      </c>
      <c r="H32" s="22">
        <f t="shared" si="10"/>
        <v>31087.748879729614</v>
      </c>
      <c r="I32" s="5">
        <f t="shared" si="4"/>
        <v>75531.086414737743</v>
      </c>
      <c r="J32" s="25">
        <f t="shared" si="5"/>
        <v>0.21706580710538814</v>
      </c>
      <c r="L32" s="22">
        <f t="shared" si="11"/>
        <v>56614.253460943008</v>
      </c>
      <c r="M32" s="5">
        <f>scrimecost*Meta!O29</f>
        <v>13014.143999999998</v>
      </c>
      <c r="N32" s="5">
        <f>L32-Grade15!L32</f>
        <v>5707.9313522103403</v>
      </c>
      <c r="O32" s="5">
        <f>Grade15!M32-M32</f>
        <v>218.88000000000102</v>
      </c>
      <c r="P32" s="22">
        <f t="shared" si="12"/>
        <v>113.05811172701175</v>
      </c>
      <c r="Q32" s="22"/>
      <c r="R32" s="22"/>
      <c r="S32" s="22">
        <f t="shared" si="6"/>
        <v>1855.7310032292544</v>
      </c>
      <c r="T32" s="22">
        <f t="shared" si="7"/>
        <v>827.85031968620535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73218.601872991188</v>
      </c>
      <c r="D33" s="5">
        <f t="shared" si="0"/>
        <v>69819.104362484708</v>
      </c>
      <c r="E33" s="5">
        <f t="shared" si="1"/>
        <v>60319.104362484708</v>
      </c>
      <c r="F33" s="5">
        <f t="shared" si="2"/>
        <v>22577.84801059973</v>
      </c>
      <c r="G33" s="5">
        <f t="shared" si="3"/>
        <v>47241.256351884978</v>
      </c>
      <c r="H33" s="22">
        <f t="shared" si="10"/>
        <v>31864.942601722847</v>
      </c>
      <c r="I33" s="5">
        <f t="shared" si="4"/>
        <v>77226.167340106185</v>
      </c>
      <c r="J33" s="25">
        <f t="shared" si="5"/>
        <v>0.21901958108821434</v>
      </c>
      <c r="L33" s="22">
        <f t="shared" si="11"/>
        <v>58029.609797466575</v>
      </c>
      <c r="M33" s="5">
        <f>scrimecost*Meta!O30</f>
        <v>13014.143999999998</v>
      </c>
      <c r="N33" s="5">
        <f>L33-Grade15!L33</f>
        <v>5850.6296360155975</v>
      </c>
      <c r="O33" s="5">
        <f>Grade15!M33-M33</f>
        <v>218.88000000000102</v>
      </c>
      <c r="P33" s="22">
        <f t="shared" si="12"/>
        <v>115.58172497132213</v>
      </c>
      <c r="Q33" s="22"/>
      <c r="R33" s="22"/>
      <c r="S33" s="22">
        <f t="shared" si="6"/>
        <v>1899.2541830541998</v>
      </c>
      <c r="T33" s="22">
        <f t="shared" si="7"/>
        <v>813.75136269847292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75049.066919815959</v>
      </c>
      <c r="D34" s="5">
        <f t="shared" si="0"/>
        <v>71541.571971546815</v>
      </c>
      <c r="E34" s="5">
        <f t="shared" si="1"/>
        <v>62041.571971546815</v>
      </c>
      <c r="F34" s="5">
        <f t="shared" si="2"/>
        <v>23312.48044586472</v>
      </c>
      <c r="G34" s="5">
        <f t="shared" si="3"/>
        <v>48229.091525682095</v>
      </c>
      <c r="H34" s="22">
        <f t="shared" si="10"/>
        <v>32661.566166765919</v>
      </c>
      <c r="I34" s="5">
        <f t="shared" si="4"/>
        <v>78963.625288608833</v>
      </c>
      <c r="J34" s="25">
        <f t="shared" si="5"/>
        <v>0.2209257020470691</v>
      </c>
      <c r="L34" s="22">
        <f t="shared" si="11"/>
        <v>59480.350042403232</v>
      </c>
      <c r="M34" s="5">
        <f>scrimecost*Meta!O31</f>
        <v>13014.143999999998</v>
      </c>
      <c r="N34" s="5">
        <f>L34-Grade15!L34</f>
        <v>5996.895376915978</v>
      </c>
      <c r="O34" s="5">
        <f>Grade15!M34-M34</f>
        <v>218.88000000000102</v>
      </c>
      <c r="P34" s="22">
        <f t="shared" si="12"/>
        <v>118.1684285467402</v>
      </c>
      <c r="Q34" s="22"/>
      <c r="R34" s="22"/>
      <c r="S34" s="22">
        <f t="shared" si="6"/>
        <v>1943.8654423747662</v>
      </c>
      <c r="T34" s="22">
        <f t="shared" si="7"/>
        <v>799.9202224581594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76925.293592811358</v>
      </c>
      <c r="D35" s="5">
        <f t="shared" si="0"/>
        <v>73307.101270835483</v>
      </c>
      <c r="E35" s="5">
        <f t="shared" si="1"/>
        <v>63807.101270835483</v>
      </c>
      <c r="F35" s="5">
        <f t="shared" si="2"/>
        <v>24065.478692011333</v>
      </c>
      <c r="G35" s="5">
        <f t="shared" si="3"/>
        <v>49241.62257882415</v>
      </c>
      <c r="H35" s="22">
        <f t="shared" si="10"/>
        <v>33478.105320935058</v>
      </c>
      <c r="I35" s="5">
        <f t="shared" si="4"/>
        <v>80744.519685824038</v>
      </c>
      <c r="J35" s="25">
        <f t="shared" si="5"/>
        <v>0.22278533225082986</v>
      </c>
      <c r="L35" s="22">
        <f t="shared" si="11"/>
        <v>60967.358793463318</v>
      </c>
      <c r="M35" s="5">
        <f>scrimecost*Meta!O32</f>
        <v>13014.143999999998</v>
      </c>
      <c r="N35" s="5">
        <f>L35-Grade15!L35</f>
        <v>6146.8177613388762</v>
      </c>
      <c r="O35" s="5">
        <f>Grade15!M35-M35</f>
        <v>218.88000000000102</v>
      </c>
      <c r="P35" s="22">
        <f t="shared" si="12"/>
        <v>120.81979971154379</v>
      </c>
      <c r="Q35" s="22"/>
      <c r="R35" s="22"/>
      <c r="S35" s="22">
        <f t="shared" si="6"/>
        <v>1989.591983178349</v>
      </c>
      <c r="T35" s="22">
        <f t="shared" si="7"/>
        <v>786.35081150067992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78848.425932631653</v>
      </c>
      <c r="D36" s="5">
        <f t="shared" si="0"/>
        <v>75116.768802606384</v>
      </c>
      <c r="E36" s="5">
        <f t="shared" si="1"/>
        <v>65616.768802606384</v>
      </c>
      <c r="F36" s="5">
        <f t="shared" si="2"/>
        <v>24837.301894311622</v>
      </c>
      <c r="G36" s="5">
        <f t="shared" si="3"/>
        <v>50279.466908294766</v>
      </c>
      <c r="H36" s="22">
        <f t="shared" si="10"/>
        <v>34315.057953958436</v>
      </c>
      <c r="I36" s="5">
        <f t="shared" si="4"/>
        <v>82569.936442969658</v>
      </c>
      <c r="J36" s="25">
        <f t="shared" si="5"/>
        <v>0.22459960562035264</v>
      </c>
      <c r="L36" s="22">
        <f t="shared" si="11"/>
        <v>62491.542763299898</v>
      </c>
      <c r="M36" s="5">
        <f>scrimecost*Meta!O33</f>
        <v>10517.507000000001</v>
      </c>
      <c r="N36" s="5">
        <f>L36-Grade15!L36</f>
        <v>6300.4882053723486</v>
      </c>
      <c r="O36" s="5">
        <f>Grade15!M36-M36</f>
        <v>176.88999999999942</v>
      </c>
      <c r="P36" s="22">
        <f t="shared" si="12"/>
        <v>123.53745515546744</v>
      </c>
      <c r="Q36" s="22"/>
      <c r="R36" s="22"/>
      <c r="S36" s="22">
        <f t="shared" si="6"/>
        <v>2015.592657502021</v>
      </c>
      <c r="T36" s="22">
        <f t="shared" si="7"/>
        <v>765.11536665520816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80819.636580947423</v>
      </c>
      <c r="D37" s="5">
        <f t="shared" ref="D37:D56" si="15">IF(A37&lt;startage,1,0)*(C37*(1-initialunempprob))+IF(A37=startage,1,0)*(C37*(1-unempprob))+IF(A37&gt;startage,1,0)*(C37*(1-unempprob)+unempprob*300*52)</f>
        <v>76971.67802267152</v>
      </c>
      <c r="E37" s="5">
        <f t="shared" si="1"/>
        <v>67471.67802267152</v>
      </c>
      <c r="F37" s="5">
        <f t="shared" si="2"/>
        <v>25628.420676669404</v>
      </c>
      <c r="G37" s="5">
        <f t="shared" si="3"/>
        <v>51343.257346002116</v>
      </c>
      <c r="H37" s="22">
        <f t="shared" ref="H37:H56" si="16">benefits*B37/expnorm</f>
        <v>35172.934402807397</v>
      </c>
      <c r="I37" s="5">
        <f t="shared" ref="I37:I56" si="17">G37+IF(A37&lt;startage,1,0)*(H37*(1-initialunempprob))+IF(A37&gt;=startage,1,0)*(H37*(1-unempprob))</f>
        <v>84440.98861904387</v>
      </c>
      <c r="J37" s="25">
        <f t="shared" si="5"/>
        <v>0.22636962841988695</v>
      </c>
      <c r="L37" s="22">
        <f t="shared" ref="L37:L56" si="18">(sincome+sbenefits)*(1-sunemp)*B37/expnorm</f>
        <v>64053.83133238239</v>
      </c>
      <c r="M37" s="5">
        <f>scrimecost*Meta!O34</f>
        <v>10517.507000000001</v>
      </c>
      <c r="N37" s="5">
        <f>L37-Grade15!L37</f>
        <v>6458.0004105066691</v>
      </c>
      <c r="O37" s="5">
        <f>Grade15!M37-M37</f>
        <v>176.88999999999942</v>
      </c>
      <c r="P37" s="22">
        <f t="shared" si="12"/>
        <v>126.32305198548919</v>
      </c>
      <c r="Q37" s="22"/>
      <c r="R37" s="22"/>
      <c r="S37" s="22">
        <f t="shared" si="6"/>
        <v>2063.6341044337887</v>
      </c>
      <c r="T37" s="22">
        <f t="shared" si="7"/>
        <v>752.36518938408176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82840.127495471097</v>
      </c>
      <c r="D38" s="5">
        <f t="shared" si="15"/>
        <v>78872.959973238307</v>
      </c>
      <c r="E38" s="5">
        <f t="shared" si="1"/>
        <v>69372.959973238307</v>
      </c>
      <c r="F38" s="5">
        <f t="shared" si="2"/>
        <v>26439.317428586139</v>
      </c>
      <c r="G38" s="5">
        <f t="shared" si="3"/>
        <v>52433.642544652168</v>
      </c>
      <c r="H38" s="22">
        <f t="shared" si="16"/>
        <v>36052.257762877576</v>
      </c>
      <c r="I38" s="5">
        <f t="shared" si="17"/>
        <v>86358.817099519976</v>
      </c>
      <c r="J38" s="25">
        <f t="shared" si="5"/>
        <v>0.22809647993162779</v>
      </c>
      <c r="L38" s="22">
        <f t="shared" si="18"/>
        <v>65655.177115691942</v>
      </c>
      <c r="M38" s="5">
        <f>scrimecost*Meta!O35</f>
        <v>10517.507000000001</v>
      </c>
      <c r="N38" s="5">
        <f>L38-Grade15!L38</f>
        <v>6619.4504207693244</v>
      </c>
      <c r="O38" s="5">
        <f>Grade15!M38-M38</f>
        <v>176.88999999999942</v>
      </c>
      <c r="P38" s="22">
        <f t="shared" si="12"/>
        <v>129.17828873626149</v>
      </c>
      <c r="Q38" s="22"/>
      <c r="R38" s="22"/>
      <c r="S38" s="22">
        <f t="shared" si="6"/>
        <v>2112.8765875388444</v>
      </c>
      <c r="T38" s="22">
        <f t="shared" si="7"/>
        <v>739.84708559648368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84911.130682857867</v>
      </c>
      <c r="D39" s="5">
        <f t="shared" si="15"/>
        <v>80821.773972569252</v>
      </c>
      <c r="E39" s="5">
        <f t="shared" si="1"/>
        <v>71321.773972569252</v>
      </c>
      <c r="F39" s="5">
        <f t="shared" si="2"/>
        <v>27270.486599300784</v>
      </c>
      <c r="G39" s="5">
        <f t="shared" si="3"/>
        <v>53551.287373268467</v>
      </c>
      <c r="H39" s="22">
        <f t="shared" si="16"/>
        <v>36953.564206949508</v>
      </c>
      <c r="I39" s="5">
        <f t="shared" si="17"/>
        <v>88324.591292007957</v>
      </c>
      <c r="J39" s="25">
        <f t="shared" si="5"/>
        <v>0.22978121311381394</v>
      </c>
      <c r="L39" s="22">
        <f t="shared" si="18"/>
        <v>67296.556543584229</v>
      </c>
      <c r="M39" s="5">
        <f>scrimecost*Meta!O36</f>
        <v>10517.507000000001</v>
      </c>
      <c r="N39" s="5">
        <f>L39-Grade15!L39</f>
        <v>6784.9366812885492</v>
      </c>
      <c r="O39" s="5">
        <f>Grade15!M39-M39</f>
        <v>176.88999999999942</v>
      </c>
      <c r="P39" s="22">
        <f t="shared" si="12"/>
        <v>132.10490640580306</v>
      </c>
      <c r="Q39" s="22"/>
      <c r="R39" s="22"/>
      <c r="S39" s="22">
        <f t="shared" si="6"/>
        <v>2163.3501327215276</v>
      </c>
      <c r="T39" s="22">
        <f t="shared" si="7"/>
        <v>727.55610795569237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87033.908949929319</v>
      </c>
      <c r="D40" s="5">
        <f t="shared" si="15"/>
        <v>82819.308321883495</v>
      </c>
      <c r="E40" s="5">
        <f t="shared" si="1"/>
        <v>73319.308321883495</v>
      </c>
      <c r="F40" s="5">
        <f t="shared" si="2"/>
        <v>28122.434999283312</v>
      </c>
      <c r="G40" s="5">
        <f t="shared" si="3"/>
        <v>54696.873322600179</v>
      </c>
      <c r="H40" s="22">
        <f t="shared" si="16"/>
        <v>37877.40331212325</v>
      </c>
      <c r="I40" s="5">
        <f t="shared" si="17"/>
        <v>90339.509839308157</v>
      </c>
      <c r="J40" s="25">
        <f t="shared" si="5"/>
        <v>0.23142485524277612</v>
      </c>
      <c r="L40" s="22">
        <f t="shared" si="18"/>
        <v>68978.970457173826</v>
      </c>
      <c r="M40" s="5">
        <f>scrimecost*Meta!O37</f>
        <v>10517.507000000001</v>
      </c>
      <c r="N40" s="5">
        <f>L40-Grade15!L40</f>
        <v>6954.5600983207696</v>
      </c>
      <c r="O40" s="5">
        <f>Grade15!M40-M40</f>
        <v>176.88999999999942</v>
      </c>
      <c r="P40" s="22">
        <f t="shared" si="12"/>
        <v>135.10468951708324</v>
      </c>
      <c r="Q40" s="22"/>
      <c r="R40" s="22"/>
      <c r="S40" s="22">
        <f t="shared" si="6"/>
        <v>2215.0855165337816</v>
      </c>
      <c r="T40" s="22">
        <f t="shared" si="7"/>
        <v>715.48743902570311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89209.756673677548</v>
      </c>
      <c r="D41" s="5">
        <f t="shared" si="15"/>
        <v>84866.781029930571</v>
      </c>
      <c r="E41" s="5">
        <f t="shared" si="1"/>
        <v>75366.781029930571</v>
      </c>
      <c r="F41" s="5">
        <f t="shared" si="2"/>
        <v>28995.682109265388</v>
      </c>
      <c r="G41" s="5">
        <f t="shared" si="3"/>
        <v>55871.098920665187</v>
      </c>
      <c r="H41" s="22">
        <f t="shared" si="16"/>
        <v>38824.338394926323</v>
      </c>
      <c r="I41" s="5">
        <f t="shared" si="17"/>
        <v>92404.801350290858</v>
      </c>
      <c r="J41" s="25">
        <f t="shared" si="5"/>
        <v>0.23302840853932452</v>
      </c>
      <c r="L41" s="22">
        <f t="shared" si="18"/>
        <v>70703.444718603176</v>
      </c>
      <c r="M41" s="5">
        <f>scrimecost*Meta!O38</f>
        <v>7026.7340000000004</v>
      </c>
      <c r="N41" s="5">
        <f>L41-Grade15!L41</f>
        <v>7128.4241007787787</v>
      </c>
      <c r="O41" s="5">
        <f>Grade15!M41-M41</f>
        <v>118.17999999999938</v>
      </c>
      <c r="P41" s="22">
        <f t="shared" si="12"/>
        <v>138.17946720614535</v>
      </c>
      <c r="Q41" s="22"/>
      <c r="R41" s="22"/>
      <c r="S41" s="22">
        <f t="shared" si="6"/>
        <v>2238.9354149413371</v>
      </c>
      <c r="T41" s="22">
        <f t="shared" si="7"/>
        <v>694.58423541693935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91440.000590519485</v>
      </c>
      <c r="D42" s="5">
        <f t="shared" si="15"/>
        <v>86965.440555678841</v>
      </c>
      <c r="E42" s="5">
        <f t="shared" si="1"/>
        <v>77465.440555678841</v>
      </c>
      <c r="F42" s="5">
        <f t="shared" si="2"/>
        <v>29890.760396997026</v>
      </c>
      <c r="G42" s="5">
        <f t="shared" si="3"/>
        <v>57074.680158681818</v>
      </c>
      <c r="H42" s="22">
        <f t="shared" si="16"/>
        <v>39794.946854799498</v>
      </c>
      <c r="I42" s="5">
        <f t="shared" si="17"/>
        <v>94521.725149048143</v>
      </c>
      <c r="J42" s="25">
        <f t="shared" si="5"/>
        <v>0.23459285077985956</v>
      </c>
      <c r="L42" s="22">
        <f t="shared" si="18"/>
        <v>72471.030836568272</v>
      </c>
      <c r="M42" s="5">
        <f>scrimecost*Meta!O39</f>
        <v>7026.7340000000004</v>
      </c>
      <c r="N42" s="5">
        <f>L42-Grade15!L42</f>
        <v>7306.6347032982812</v>
      </c>
      <c r="O42" s="5">
        <f>Grade15!M42-M42</f>
        <v>118.17999999999938</v>
      </c>
      <c r="P42" s="22">
        <f t="shared" si="12"/>
        <v>141.33111433743409</v>
      </c>
      <c r="Q42" s="22"/>
      <c r="R42" s="22"/>
      <c r="S42" s="22">
        <f t="shared" si="6"/>
        <v>2293.289902559095</v>
      </c>
      <c r="T42" s="22">
        <f t="shared" si="7"/>
        <v>683.30430184933346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93726.000605282446</v>
      </c>
      <c r="D43" s="5">
        <f t="shared" si="15"/>
        <v>89116.566569570787</v>
      </c>
      <c r="E43" s="5">
        <f t="shared" si="1"/>
        <v>79616.566569570787</v>
      </c>
      <c r="F43" s="5">
        <f t="shared" si="2"/>
        <v>30808.215641921939</v>
      </c>
      <c r="G43" s="5">
        <f t="shared" si="3"/>
        <v>58308.350927648848</v>
      </c>
      <c r="H43" s="22">
        <f t="shared" si="16"/>
        <v>40789.820526169475</v>
      </c>
      <c r="I43" s="5">
        <f t="shared" si="17"/>
        <v>96691.572042774322</v>
      </c>
      <c r="J43" s="25">
        <f t="shared" si="5"/>
        <v>0.23611913589257663</v>
      </c>
      <c r="L43" s="22">
        <f t="shared" si="18"/>
        <v>74282.80660748246</v>
      </c>
      <c r="M43" s="5">
        <f>scrimecost*Meta!O40</f>
        <v>7026.7340000000004</v>
      </c>
      <c r="N43" s="5">
        <f>L43-Grade15!L43</f>
        <v>7489.3005708807032</v>
      </c>
      <c r="O43" s="5">
        <f>Grade15!M43-M43</f>
        <v>118.17999999999938</v>
      </c>
      <c r="P43" s="22">
        <f t="shared" si="12"/>
        <v>144.56155264700499</v>
      </c>
      <c r="Q43" s="22"/>
      <c r="R43" s="22"/>
      <c r="S43" s="22">
        <f t="shared" si="6"/>
        <v>2349.0032523672758</v>
      </c>
      <c r="T43" s="22">
        <f t="shared" si="7"/>
        <v>672.21879963805111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96069.150620414541</v>
      </c>
      <c r="D44" s="5">
        <f t="shared" si="15"/>
        <v>91321.470733810085</v>
      </c>
      <c r="E44" s="5">
        <f t="shared" si="1"/>
        <v>81821.470733810085</v>
      </c>
      <c r="F44" s="5">
        <f t="shared" si="2"/>
        <v>31748.607267970001</v>
      </c>
      <c r="G44" s="5">
        <f t="shared" si="3"/>
        <v>59572.863465840084</v>
      </c>
      <c r="H44" s="22">
        <f t="shared" si="16"/>
        <v>41809.566039323712</v>
      </c>
      <c r="I44" s="5">
        <f t="shared" si="17"/>
        <v>98915.665108843707</v>
      </c>
      <c r="J44" s="25">
        <f t="shared" si="5"/>
        <v>0.23760819453912996</v>
      </c>
      <c r="L44" s="22">
        <f t="shared" si="18"/>
        <v>76139.876772669522</v>
      </c>
      <c r="M44" s="5">
        <f>scrimecost*Meta!O41</f>
        <v>7026.7340000000004</v>
      </c>
      <c r="N44" s="5">
        <f>L44-Grade15!L44</f>
        <v>7676.5330851527397</v>
      </c>
      <c r="O44" s="5">
        <f>Grade15!M44-M44</f>
        <v>118.17999999999938</v>
      </c>
      <c r="P44" s="22">
        <f t="shared" si="12"/>
        <v>147.87275191431519</v>
      </c>
      <c r="Q44" s="22"/>
      <c r="R44" s="22"/>
      <c r="S44" s="22">
        <f t="shared" ref="S44:S69" si="19">IF(A44&lt;startage,1,0)*(N44-Q44-R44)+IF(A44&gt;=startage,1,0)*completionprob*(N44*spart+O44+P44)</f>
        <v>2406.1094359206772</v>
      </c>
      <c r="T44" s="22">
        <f t="shared" ref="T44:T69" si="20">S44/sreturn^(A44-startage+1)</f>
        <v>661.32395151446894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98470.879385924898</v>
      </c>
      <c r="D45" s="5">
        <f t="shared" si="15"/>
        <v>93581.497502155325</v>
      </c>
      <c r="E45" s="5">
        <f t="shared" si="1"/>
        <v>84081.497502155325</v>
      </c>
      <c r="F45" s="5">
        <f t="shared" si="2"/>
        <v>32726.953609733908</v>
      </c>
      <c r="G45" s="5">
        <f t="shared" si="3"/>
        <v>60854.543892421418</v>
      </c>
      <c r="H45" s="22">
        <f t="shared" si="16"/>
        <v>42854.805190306804</v>
      </c>
      <c r="I45" s="5">
        <f t="shared" si="17"/>
        <v>101180.91557650012</v>
      </c>
      <c r="J45" s="25">
        <f t="shared" si="5"/>
        <v>0.23916955337493037</v>
      </c>
      <c r="L45" s="22">
        <f t="shared" si="18"/>
        <v>78043.373691986257</v>
      </c>
      <c r="M45" s="5">
        <f>scrimecost*Meta!O42</f>
        <v>7026.7340000000004</v>
      </c>
      <c r="N45" s="5">
        <f>L45-Grade15!L45</f>
        <v>7868.4464122815552</v>
      </c>
      <c r="O45" s="5">
        <f>Grade15!M45-M45</f>
        <v>118.17999999999938</v>
      </c>
      <c r="P45" s="22">
        <f t="shared" si="12"/>
        <v>151.31759297871099</v>
      </c>
      <c r="Q45" s="22"/>
      <c r="R45" s="22"/>
      <c r="S45" s="22">
        <f t="shared" si="19"/>
        <v>2464.6685523851629</v>
      </c>
      <c r="T45" s="22">
        <f t="shared" si="20"/>
        <v>650.62274175142613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100932.65137057299</v>
      </c>
      <c r="D46" s="5">
        <f t="shared" si="15"/>
        <v>95898.024939709183</v>
      </c>
      <c r="E46" s="5">
        <f t="shared" si="1"/>
        <v>86398.024939709183</v>
      </c>
      <c r="F46" s="5">
        <f t="shared" si="2"/>
        <v>33784.448384977244</v>
      </c>
      <c r="G46" s="5">
        <f t="shared" si="3"/>
        <v>62113.576554731939</v>
      </c>
      <c r="H46" s="22">
        <f t="shared" si="16"/>
        <v>43926.175320064474</v>
      </c>
      <c r="I46" s="5">
        <f t="shared" si="17"/>
        <v>103448.10753091262</v>
      </c>
      <c r="J46" s="25">
        <f t="shared" si="5"/>
        <v>0.24109404010347907</v>
      </c>
      <c r="L46" s="22">
        <f t="shared" si="18"/>
        <v>79994.458034285912</v>
      </c>
      <c r="M46" s="5">
        <f>scrimecost*Meta!O43</f>
        <v>3897.4649999999997</v>
      </c>
      <c r="N46" s="5">
        <f>L46-Grade15!L46</f>
        <v>8065.1575725885923</v>
      </c>
      <c r="O46" s="5">
        <f>Grade15!M46-M46</f>
        <v>65.550000000000182</v>
      </c>
      <c r="P46" s="22">
        <f t="shared" si="12"/>
        <v>155.04112244024535</v>
      </c>
      <c r="Q46" s="22"/>
      <c r="R46" s="22"/>
      <c r="S46" s="22">
        <f t="shared" si="19"/>
        <v>2498.6302427444139</v>
      </c>
      <c r="T46" s="22">
        <f t="shared" si="20"/>
        <v>633.49697843791103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103455.96765483732</v>
      </c>
      <c r="D47" s="5">
        <f t="shared" si="15"/>
        <v>98272.465563201928</v>
      </c>
      <c r="E47" s="5">
        <f t="shared" si="1"/>
        <v>88772.465563201928</v>
      </c>
      <c r="F47" s="5">
        <f t="shared" si="2"/>
        <v>34868.38052960168</v>
      </c>
      <c r="G47" s="5">
        <f t="shared" si="3"/>
        <v>63404.085033600248</v>
      </c>
      <c r="H47" s="22">
        <f t="shared" si="16"/>
        <v>45024.329703066076</v>
      </c>
      <c r="I47" s="5">
        <f t="shared" si="17"/>
        <v>105771.97928418542</v>
      </c>
      <c r="J47" s="25">
        <f t="shared" si="5"/>
        <v>0.24297158813133157</v>
      </c>
      <c r="L47" s="22">
        <f t="shared" si="18"/>
        <v>81994.31948514306</v>
      </c>
      <c r="M47" s="5">
        <f>scrimecost*Meta!O44</f>
        <v>3897.4649999999997</v>
      </c>
      <c r="N47" s="5">
        <f>L47-Grade15!L47</f>
        <v>8266.7865119033086</v>
      </c>
      <c r="O47" s="5">
        <f>Grade15!M47-M47</f>
        <v>65.550000000000182</v>
      </c>
      <c r="P47" s="22">
        <f t="shared" si="12"/>
        <v>158.85774013831812</v>
      </c>
      <c r="Q47" s="22"/>
      <c r="R47" s="22"/>
      <c r="S47" s="22">
        <f t="shared" si="19"/>
        <v>2560.2520131126471</v>
      </c>
      <c r="T47" s="22">
        <f t="shared" si="20"/>
        <v>623.44351484390984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106042.36684620826</v>
      </c>
      <c r="D48" s="5">
        <f t="shared" si="15"/>
        <v>100706.26720228198</v>
      </c>
      <c r="E48" s="5">
        <f t="shared" si="1"/>
        <v>91206.267202281975</v>
      </c>
      <c r="F48" s="5">
        <f t="shared" si="2"/>
        <v>35979.410977841719</v>
      </c>
      <c r="G48" s="5">
        <f t="shared" si="3"/>
        <v>64726.856224440256</v>
      </c>
      <c r="H48" s="22">
        <f t="shared" si="16"/>
        <v>46149.937945642727</v>
      </c>
      <c r="I48" s="5">
        <f t="shared" si="17"/>
        <v>108153.94783129008</v>
      </c>
      <c r="J48" s="25">
        <f t="shared" si="5"/>
        <v>0.24480334230484618</v>
      </c>
      <c r="L48" s="22">
        <f t="shared" si="18"/>
        <v>84044.177472271607</v>
      </c>
      <c r="M48" s="5">
        <f>scrimecost*Meta!O45</f>
        <v>3897.4649999999997</v>
      </c>
      <c r="N48" s="5">
        <f>L48-Grade15!L48</f>
        <v>8473.4561747008702</v>
      </c>
      <c r="O48" s="5">
        <f>Grade15!M48-M48</f>
        <v>65.550000000000182</v>
      </c>
      <c r="P48" s="22">
        <f t="shared" si="12"/>
        <v>162.76977327884265</v>
      </c>
      <c r="Q48" s="22"/>
      <c r="R48" s="22"/>
      <c r="S48" s="22">
        <f t="shared" si="19"/>
        <v>2623.414327740079</v>
      </c>
      <c r="T48" s="22">
        <f t="shared" si="20"/>
        <v>613.55446563213798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108693.42601736347</v>
      </c>
      <c r="D49" s="5">
        <f t="shared" si="15"/>
        <v>103200.91388233902</v>
      </c>
      <c r="E49" s="5">
        <f t="shared" si="1"/>
        <v>93700.913882339024</v>
      </c>
      <c r="F49" s="5">
        <f t="shared" si="2"/>
        <v>37118.217187287759</v>
      </c>
      <c r="G49" s="5">
        <f t="shared" si="3"/>
        <v>66082.696695051272</v>
      </c>
      <c r="H49" s="22">
        <f t="shared" si="16"/>
        <v>47303.686394283795</v>
      </c>
      <c r="I49" s="5">
        <f t="shared" si="17"/>
        <v>110595.46559207232</v>
      </c>
      <c r="J49" s="25">
        <f t="shared" si="5"/>
        <v>0.24659041954729932</v>
      </c>
      <c r="L49" s="22">
        <f t="shared" si="18"/>
        <v>86145.281909078418</v>
      </c>
      <c r="M49" s="5">
        <f>scrimecost*Meta!O46</f>
        <v>3897.4649999999997</v>
      </c>
      <c r="N49" s="5">
        <f>L49-Grade15!L49</f>
        <v>8685.2925790684094</v>
      </c>
      <c r="O49" s="5">
        <f>Grade15!M49-M49</f>
        <v>65.550000000000182</v>
      </c>
      <c r="P49" s="22">
        <f t="shared" si="12"/>
        <v>166.77960724788028</v>
      </c>
      <c r="Q49" s="22"/>
      <c r="R49" s="22"/>
      <c r="S49" s="22">
        <f t="shared" si="19"/>
        <v>2688.1557002332079</v>
      </c>
      <c r="T49" s="22">
        <f t="shared" si="20"/>
        <v>603.82695334346363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111410.76166779753</v>
      </c>
      <c r="D50" s="5">
        <f t="shared" si="15"/>
        <v>105757.92672939748</v>
      </c>
      <c r="E50" s="5">
        <f t="shared" si="1"/>
        <v>96257.926729397484</v>
      </c>
      <c r="F50" s="5">
        <f t="shared" si="2"/>
        <v>38285.493551969957</v>
      </c>
      <c r="G50" s="5">
        <f t="shared" si="3"/>
        <v>67472.433177427534</v>
      </c>
      <c r="H50" s="22">
        <f t="shared" si="16"/>
        <v>48486.278554140881</v>
      </c>
      <c r="I50" s="5">
        <f t="shared" si="17"/>
        <v>113098.0212968741</v>
      </c>
      <c r="J50" s="25">
        <f t="shared" si="5"/>
        <v>0.24833390953993681</v>
      </c>
      <c r="L50" s="22">
        <f t="shared" si="18"/>
        <v>88298.913956805365</v>
      </c>
      <c r="M50" s="5">
        <f>scrimecost*Meta!O47</f>
        <v>3897.4649999999997</v>
      </c>
      <c r="N50" s="5">
        <f>L50-Grade15!L50</f>
        <v>8902.4248935451324</v>
      </c>
      <c r="O50" s="5">
        <f>Grade15!M50-M50</f>
        <v>65.550000000000182</v>
      </c>
      <c r="P50" s="22">
        <f t="shared" si="12"/>
        <v>170.88968706614395</v>
      </c>
      <c r="Q50" s="22"/>
      <c r="R50" s="22"/>
      <c r="S50" s="22">
        <f t="shared" si="19"/>
        <v>2754.5156070386638</v>
      </c>
      <c r="T50" s="22">
        <f t="shared" si="20"/>
        <v>594.25815797034716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114196.03070949245</v>
      </c>
      <c r="D51" s="5">
        <f t="shared" si="15"/>
        <v>108378.86489763239</v>
      </c>
      <c r="E51" s="5">
        <f t="shared" si="1"/>
        <v>98878.864897632389</v>
      </c>
      <c r="F51" s="5">
        <f t="shared" si="2"/>
        <v>39384.062202115972</v>
      </c>
      <c r="G51" s="5">
        <f t="shared" si="3"/>
        <v>68994.80269551641</v>
      </c>
      <c r="H51" s="22">
        <f t="shared" si="16"/>
        <v>49698.435517994396</v>
      </c>
      <c r="I51" s="5">
        <f t="shared" si="17"/>
        <v>115761.03051794914</v>
      </c>
      <c r="J51" s="25">
        <f t="shared" si="5"/>
        <v>0.24940015456494877</v>
      </c>
      <c r="L51" s="22">
        <f t="shared" si="18"/>
        <v>90506.386805725488</v>
      </c>
      <c r="M51" s="5">
        <f>scrimecost*Meta!O48</f>
        <v>2056.0540000000001</v>
      </c>
      <c r="N51" s="5">
        <f>L51-Grade15!L51</f>
        <v>9124.9855158837454</v>
      </c>
      <c r="O51" s="5">
        <f>Grade15!M51-M51</f>
        <v>34.579999999999927</v>
      </c>
      <c r="P51" s="22">
        <f t="shared" si="12"/>
        <v>174.75784115077801</v>
      </c>
      <c r="Q51" s="22"/>
      <c r="R51" s="22"/>
      <c r="S51" s="22">
        <f t="shared" si="19"/>
        <v>2806.9711166828929</v>
      </c>
      <c r="T51" s="22">
        <f t="shared" si="20"/>
        <v>581.62049101928881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117050.93147722977</v>
      </c>
      <c r="D52" s="5">
        <f t="shared" si="15"/>
        <v>111065.32652007321</v>
      </c>
      <c r="E52" s="5">
        <f t="shared" si="1"/>
        <v>101565.32652007321</v>
      </c>
      <c r="F52" s="5">
        <f t="shared" si="2"/>
        <v>40443.871312168885</v>
      </c>
      <c r="G52" s="5">
        <f t="shared" si="3"/>
        <v>70621.455207904335</v>
      </c>
      <c r="H52" s="22">
        <f t="shared" si="16"/>
        <v>50940.896405944266</v>
      </c>
      <c r="I52" s="5">
        <f t="shared" si="17"/>
        <v>118556.83872589789</v>
      </c>
      <c r="J52" s="25">
        <f t="shared" si="5"/>
        <v>0.25002146885118948</v>
      </c>
      <c r="L52" s="22">
        <f t="shared" si="18"/>
        <v>92769.046475868628</v>
      </c>
      <c r="M52" s="5">
        <f>scrimecost*Meta!O49</f>
        <v>2056.0540000000001</v>
      </c>
      <c r="N52" s="5">
        <f>L52-Grade15!L52</f>
        <v>9353.1101537808427</v>
      </c>
      <c r="O52" s="5">
        <f>Grade15!M52-M52</f>
        <v>34.579999999999927</v>
      </c>
      <c r="P52" s="22">
        <f t="shared" si="12"/>
        <v>178.48951958292579</v>
      </c>
      <c r="Q52" s="22"/>
      <c r="R52" s="22"/>
      <c r="S52" s="22">
        <f t="shared" si="19"/>
        <v>2876.3990161044449</v>
      </c>
      <c r="T52" s="22">
        <f t="shared" si="20"/>
        <v>572.43044816775648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119977.20476416049</v>
      </c>
      <c r="D53" s="5">
        <f t="shared" si="15"/>
        <v>113818.94968307501</v>
      </c>
      <c r="E53" s="5">
        <f t="shared" si="1"/>
        <v>104318.94968307501</v>
      </c>
      <c r="F53" s="5">
        <f t="shared" si="2"/>
        <v>41530.175649973098</v>
      </c>
      <c r="G53" s="5">
        <f t="shared" si="3"/>
        <v>72288.774033101916</v>
      </c>
      <c r="H53" s="22">
        <f t="shared" si="16"/>
        <v>52214.418816092868</v>
      </c>
      <c r="I53" s="5">
        <f t="shared" si="17"/>
        <v>121422.54213904531</v>
      </c>
      <c r="J53" s="25">
        <f t="shared" si="5"/>
        <v>0.25062762913044861</v>
      </c>
      <c r="L53" s="22">
        <f t="shared" si="18"/>
        <v>95088.272637765331</v>
      </c>
      <c r="M53" s="5">
        <f>scrimecost*Meta!O50</f>
        <v>2056.0540000000001</v>
      </c>
      <c r="N53" s="5">
        <f>L53-Grade15!L53</f>
        <v>9586.9379076253535</v>
      </c>
      <c r="O53" s="5">
        <f>Grade15!M53-M53</f>
        <v>34.579999999999927</v>
      </c>
      <c r="P53" s="22">
        <f t="shared" si="12"/>
        <v>182.31448997587717</v>
      </c>
      <c r="Q53" s="22"/>
      <c r="R53" s="22"/>
      <c r="S53" s="22">
        <f t="shared" si="19"/>
        <v>2947.5626130115324</v>
      </c>
      <c r="T53" s="22">
        <f t="shared" si="20"/>
        <v>563.38914351669916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122976.6348832645</v>
      </c>
      <c r="D54" s="5">
        <f t="shared" si="15"/>
        <v>116641.4134251519</v>
      </c>
      <c r="E54" s="5">
        <f t="shared" si="1"/>
        <v>107141.4134251519</v>
      </c>
      <c r="F54" s="5">
        <f t="shared" si="2"/>
        <v>42643.637596222419</v>
      </c>
      <c r="G54" s="5">
        <f t="shared" si="3"/>
        <v>73997.775828929472</v>
      </c>
      <c r="H54" s="22">
        <f t="shared" si="16"/>
        <v>53519.779286495184</v>
      </c>
      <c r="I54" s="5">
        <f t="shared" si="17"/>
        <v>124359.88813752144</v>
      </c>
      <c r="J54" s="25">
        <f t="shared" si="5"/>
        <v>0.2512190050126526</v>
      </c>
      <c r="L54" s="22">
        <f t="shared" si="18"/>
        <v>97465.479453709471</v>
      </c>
      <c r="M54" s="5">
        <f>scrimecost*Meta!O51</f>
        <v>2056.0540000000001</v>
      </c>
      <c r="N54" s="5">
        <f>L54-Grade15!L54</f>
        <v>9826.6113553159958</v>
      </c>
      <c r="O54" s="5">
        <f>Grade15!M54-M54</f>
        <v>34.579999999999927</v>
      </c>
      <c r="P54" s="22">
        <f t="shared" si="12"/>
        <v>186.23508462865234</v>
      </c>
      <c r="Q54" s="22"/>
      <c r="R54" s="22"/>
      <c r="S54" s="22">
        <f t="shared" si="19"/>
        <v>3020.5052998413021</v>
      </c>
      <c r="T54" s="22">
        <f t="shared" si="20"/>
        <v>554.49403245874362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126051.05075534611</v>
      </c>
      <c r="D55" s="5">
        <f t="shared" si="15"/>
        <v>119534.43876078069</v>
      </c>
      <c r="E55" s="5">
        <f t="shared" si="1"/>
        <v>110034.43876078069</v>
      </c>
      <c r="F55" s="5">
        <f t="shared" si="2"/>
        <v>43784.93609112798</v>
      </c>
      <c r="G55" s="5">
        <f t="shared" si="3"/>
        <v>75749.502669652706</v>
      </c>
      <c r="H55" s="22">
        <f t="shared" si="16"/>
        <v>54857.773768657564</v>
      </c>
      <c r="I55" s="5">
        <f t="shared" si="17"/>
        <v>127370.66778595948</v>
      </c>
      <c r="J55" s="25">
        <f t="shared" si="5"/>
        <v>0.25179595709285174</v>
      </c>
      <c r="L55" s="22">
        <f t="shared" si="18"/>
        <v>99902.116440052196</v>
      </c>
      <c r="M55" s="5">
        <f>scrimecost*Meta!O52</f>
        <v>2056.0540000000001</v>
      </c>
      <c r="N55" s="5">
        <f>L55-Grade15!L55</f>
        <v>10072.276639198884</v>
      </c>
      <c r="O55" s="5">
        <f>Grade15!M55-M55</f>
        <v>34.579999999999927</v>
      </c>
      <c r="P55" s="22">
        <f t="shared" si="12"/>
        <v>190.25369414774693</v>
      </c>
      <c r="Q55" s="22"/>
      <c r="R55" s="22"/>
      <c r="S55" s="22">
        <f t="shared" si="19"/>
        <v>3095.2715538418097</v>
      </c>
      <c r="T55" s="22">
        <f t="shared" si="20"/>
        <v>545.74261913696591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129202.32702422977</v>
      </c>
      <c r="D56" s="5">
        <f t="shared" si="15"/>
        <v>122499.78972980022</v>
      </c>
      <c r="E56" s="5">
        <f t="shared" si="1"/>
        <v>112999.78972980022</v>
      </c>
      <c r="F56" s="5">
        <f t="shared" si="2"/>
        <v>44954.767048406189</v>
      </c>
      <c r="G56" s="5">
        <f t="shared" si="3"/>
        <v>77545.022681394039</v>
      </c>
      <c r="H56" s="22">
        <f t="shared" si="16"/>
        <v>56229.218112873998</v>
      </c>
      <c r="I56" s="5">
        <f t="shared" si="17"/>
        <v>130456.71692560847</v>
      </c>
      <c r="J56" s="25">
        <f t="shared" si="5"/>
        <v>0.25235883717109475</v>
      </c>
      <c r="L56" s="22">
        <f t="shared" si="18"/>
        <v>102399.66935105351</v>
      </c>
      <c r="M56" s="5">
        <f>scrimecost*Meta!O53</f>
        <v>621.33500000000004</v>
      </c>
      <c r="N56" s="5">
        <f>L56-Grade15!L56</f>
        <v>10324.083555178891</v>
      </c>
      <c r="O56" s="5">
        <f>Grade15!M56-M56</f>
        <v>10.449999999999932</v>
      </c>
      <c r="P56" s="22">
        <f t="shared" si="12"/>
        <v>194.37276890481891</v>
      </c>
      <c r="Q56" s="22"/>
      <c r="R56" s="22"/>
      <c r="S56" s="22">
        <f t="shared" si="19"/>
        <v>3159.9143541923449</v>
      </c>
      <c r="T56" s="22">
        <f t="shared" si="20"/>
        <v>535.10162020503617</v>
      </c>
    </row>
    <row r="57" spans="1:20" x14ac:dyDescent="0.2">
      <c r="A57" s="5">
        <v>66</v>
      </c>
      <c r="C57" s="5"/>
      <c r="H57" s="21"/>
      <c r="I57" s="5"/>
      <c r="M57" s="5">
        <f>scrimecost*Meta!O54</f>
        <v>621.33500000000004</v>
      </c>
      <c r="N57" s="5">
        <f>L57-Grade15!L57</f>
        <v>0</v>
      </c>
      <c r="O57" s="5">
        <f>Grade15!M57-M57</f>
        <v>10.449999999999932</v>
      </c>
      <c r="Q57" s="22"/>
      <c r="R57" s="22"/>
      <c r="S57" s="22">
        <f t="shared" si="19"/>
        <v>5.1936499999999661</v>
      </c>
      <c r="T57" s="22">
        <f t="shared" si="20"/>
        <v>0.84470579432855297</v>
      </c>
    </row>
    <row r="58" spans="1:20" x14ac:dyDescent="0.2">
      <c r="A58" s="5">
        <v>67</v>
      </c>
      <c r="C58" s="5"/>
      <c r="H58" s="21"/>
      <c r="I58" s="5"/>
      <c r="M58" s="5">
        <f>scrimecost*Meta!O55</f>
        <v>621.33500000000004</v>
      </c>
      <c r="N58" s="5">
        <f>L58-Grade15!L58</f>
        <v>0</v>
      </c>
      <c r="O58" s="5">
        <f>Grade15!M58-M58</f>
        <v>10.449999999999932</v>
      </c>
      <c r="Q58" s="22"/>
      <c r="R58" s="22"/>
      <c r="S58" s="22">
        <f t="shared" si="19"/>
        <v>5.1936499999999661</v>
      </c>
      <c r="T58" s="22">
        <f t="shared" si="20"/>
        <v>0.81129222349300278</v>
      </c>
    </row>
    <row r="59" spans="1:20" x14ac:dyDescent="0.2">
      <c r="A59" s="5">
        <v>68</v>
      </c>
      <c r="H59" s="21"/>
      <c r="I59" s="5"/>
      <c r="M59" s="5">
        <f>scrimecost*Meta!O56</f>
        <v>621.33500000000004</v>
      </c>
      <c r="N59" s="5">
        <f>L59-Grade15!L59</f>
        <v>0</v>
      </c>
      <c r="O59" s="5">
        <f>Grade15!M59-M59</f>
        <v>10.449999999999932</v>
      </c>
      <c r="Q59" s="22"/>
      <c r="R59" s="22"/>
      <c r="S59" s="22">
        <f t="shared" si="19"/>
        <v>5.1936499999999661</v>
      </c>
      <c r="T59" s="22">
        <f t="shared" si="20"/>
        <v>0.77920037523054064</v>
      </c>
    </row>
    <row r="60" spans="1:20" x14ac:dyDescent="0.2">
      <c r="A60" s="5">
        <v>69</v>
      </c>
      <c r="H60" s="21"/>
      <c r="I60" s="5"/>
      <c r="M60" s="5">
        <f>scrimecost*Meta!O57</f>
        <v>621.33500000000004</v>
      </c>
      <c r="N60" s="5">
        <f>L60-Grade15!L60</f>
        <v>0</v>
      </c>
      <c r="O60" s="5">
        <f>Grade15!M60-M60</f>
        <v>10.449999999999932</v>
      </c>
      <c r="Q60" s="22"/>
      <c r="R60" s="22"/>
      <c r="S60" s="22">
        <f t="shared" si="19"/>
        <v>5.1936499999999661</v>
      </c>
      <c r="T60" s="22">
        <f t="shared" si="20"/>
        <v>0.7483779668752758</v>
      </c>
    </row>
    <row r="61" spans="1:20" x14ac:dyDescent="0.2">
      <c r="A61" s="5">
        <v>70</v>
      </c>
      <c r="H61" s="21"/>
      <c r="I61" s="5"/>
      <c r="M61" s="5">
        <f>scrimecost*Meta!O58</f>
        <v>621.33500000000004</v>
      </c>
      <c r="N61" s="5">
        <f>L61-Grade15!L61</f>
        <v>0</v>
      </c>
      <c r="O61" s="5">
        <f>Grade15!M61-M61</f>
        <v>10.449999999999932</v>
      </c>
      <c r="Q61" s="22"/>
      <c r="R61" s="22"/>
      <c r="S61" s="22">
        <f t="shared" si="19"/>
        <v>5.1936499999999661</v>
      </c>
      <c r="T61" s="22">
        <f t="shared" si="20"/>
        <v>0.7187747838784917</v>
      </c>
    </row>
    <row r="62" spans="1:20" x14ac:dyDescent="0.2">
      <c r="A62" s="5">
        <v>71</v>
      </c>
      <c r="H62" s="21"/>
      <c r="I62" s="5"/>
      <c r="M62" s="5">
        <f>scrimecost*Meta!O59</f>
        <v>621.33500000000004</v>
      </c>
      <c r="N62" s="5">
        <f>L62-Grade15!L62</f>
        <v>0</v>
      </c>
      <c r="O62" s="5">
        <f>Grade15!M62-M62</f>
        <v>10.449999999999932</v>
      </c>
      <c r="Q62" s="22"/>
      <c r="R62" s="22"/>
      <c r="S62" s="22">
        <f t="shared" si="19"/>
        <v>5.1936499999999661</v>
      </c>
      <c r="T62" s="22">
        <f t="shared" si="20"/>
        <v>0.69034259800125153</v>
      </c>
    </row>
    <row r="63" spans="1:20" x14ac:dyDescent="0.2">
      <c r="A63" s="5">
        <v>72</v>
      </c>
      <c r="H63" s="21"/>
      <c r="M63" s="5">
        <f>scrimecost*Meta!O60</f>
        <v>621.33500000000004</v>
      </c>
      <c r="N63" s="5">
        <f>L63-Grade15!L63</f>
        <v>0</v>
      </c>
      <c r="O63" s="5">
        <f>Grade15!M63-M63</f>
        <v>10.449999999999932</v>
      </c>
      <c r="Q63" s="22"/>
      <c r="R63" s="22"/>
      <c r="S63" s="22">
        <f t="shared" si="19"/>
        <v>5.1936499999999661</v>
      </c>
      <c r="T63" s="22">
        <f t="shared" si="20"/>
        <v>0.66303508874301531</v>
      </c>
    </row>
    <row r="64" spans="1:20" x14ac:dyDescent="0.2">
      <c r="A64" s="5">
        <v>73</v>
      </c>
      <c r="H64" s="21"/>
      <c r="M64" s="5">
        <f>scrimecost*Meta!O61</f>
        <v>621.33500000000004</v>
      </c>
      <c r="N64" s="5">
        <f>L64-Grade15!L64</f>
        <v>0</v>
      </c>
      <c r="O64" s="5">
        <f>Grade15!M64-M64</f>
        <v>10.449999999999932</v>
      </c>
      <c r="Q64" s="22"/>
      <c r="R64" s="22"/>
      <c r="S64" s="22">
        <f t="shared" si="19"/>
        <v>5.1936499999999661</v>
      </c>
      <c r="T64" s="22">
        <f t="shared" si="20"/>
        <v>0.63680776787826343</v>
      </c>
    </row>
    <row r="65" spans="1:20" x14ac:dyDescent="0.2">
      <c r="A65" s="5">
        <v>74</v>
      </c>
      <c r="H65" s="21"/>
      <c r="M65" s="5">
        <f>scrimecost*Meta!O62</f>
        <v>621.33500000000004</v>
      </c>
      <c r="N65" s="5">
        <f>L65-Grade15!L65</f>
        <v>0</v>
      </c>
      <c r="O65" s="5">
        <f>Grade15!M65-M65</f>
        <v>10.449999999999932</v>
      </c>
      <c r="Q65" s="22"/>
      <c r="R65" s="22"/>
      <c r="S65" s="22">
        <f t="shared" si="19"/>
        <v>5.1936499999999661</v>
      </c>
      <c r="T65" s="22">
        <f t="shared" si="20"/>
        <v>0.61161790697818197</v>
      </c>
    </row>
    <row r="66" spans="1:20" x14ac:dyDescent="0.2">
      <c r="A66" s="5">
        <v>75</v>
      </c>
      <c r="H66" s="21"/>
      <c r="M66" s="5">
        <f>scrimecost*Meta!O63</f>
        <v>621.33500000000004</v>
      </c>
      <c r="N66" s="5">
        <f>L66-Grade15!L66</f>
        <v>0</v>
      </c>
      <c r="O66" s="5">
        <f>Grade15!M66-M66</f>
        <v>10.449999999999932</v>
      </c>
      <c r="Q66" s="22"/>
      <c r="R66" s="22"/>
      <c r="S66" s="22">
        <f t="shared" si="19"/>
        <v>5.1936499999999661</v>
      </c>
      <c r="T66" s="22">
        <f t="shared" si="20"/>
        <v>0.58742446779933633</v>
      </c>
    </row>
    <row r="67" spans="1:20" x14ac:dyDescent="0.2">
      <c r="A67" s="5">
        <v>76</v>
      </c>
      <c r="H67" s="21"/>
      <c r="M67" s="5">
        <f>scrimecost*Meta!O64</f>
        <v>621.33500000000004</v>
      </c>
      <c r="N67" s="5">
        <f>L67-Grade15!L67</f>
        <v>0</v>
      </c>
      <c r="O67" s="5">
        <f>Grade15!M67-M67</f>
        <v>10.449999999999932</v>
      </c>
      <c r="Q67" s="22"/>
      <c r="R67" s="22"/>
      <c r="S67" s="22">
        <f t="shared" si="19"/>
        <v>5.1936499999999661</v>
      </c>
      <c r="T67" s="22">
        <f t="shared" si="20"/>
        <v>0.56418803542591978</v>
      </c>
    </row>
    <row r="68" spans="1:20" x14ac:dyDescent="0.2">
      <c r="A68" s="5">
        <v>77</v>
      </c>
      <c r="H68" s="21"/>
      <c r="M68" s="5">
        <f>scrimecost*Meta!O65</f>
        <v>621.33500000000004</v>
      </c>
      <c r="N68" s="5">
        <f>L68-Grade15!L68</f>
        <v>0</v>
      </c>
      <c r="O68" s="5">
        <f>Grade15!M68-M68</f>
        <v>10.449999999999932</v>
      </c>
      <c r="Q68" s="22"/>
      <c r="R68" s="22"/>
      <c r="S68" s="22">
        <f t="shared" si="19"/>
        <v>5.1936499999999661</v>
      </c>
      <c r="T68" s="22">
        <f t="shared" si="20"/>
        <v>0.54187075405666063</v>
      </c>
    </row>
    <row r="69" spans="1:20" x14ac:dyDescent="0.2">
      <c r="A69" s="5">
        <v>78</v>
      </c>
      <c r="H69" s="21"/>
      <c r="M69" s="5">
        <f>scrimecost*Meta!O66</f>
        <v>621.33500000000004</v>
      </c>
      <c r="N69" s="5">
        <f>L69-Grade15!L69</f>
        <v>0</v>
      </c>
      <c r="O69" s="5">
        <f>Grade15!M69-M69</f>
        <v>10.449999999999932</v>
      </c>
      <c r="Q69" s="22"/>
      <c r="R69" s="22"/>
      <c r="S69" s="22">
        <f t="shared" si="19"/>
        <v>5.1936499999999661</v>
      </c>
      <c r="T69" s="22">
        <f t="shared" si="20"/>
        <v>0.5204362653317699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1.1366596552875308E-10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103451</v>
      </c>
      <c r="D2" s="7">
        <f>Meta!C11</f>
        <v>44545</v>
      </c>
      <c r="E2" s="1">
        <f>Meta!D11</f>
        <v>5.8999999999999997E-2</v>
      </c>
      <c r="F2" s="1">
        <f>Meta!F11</f>
        <v>0.66700000000000004</v>
      </c>
      <c r="G2" s="1">
        <f>Meta!I11</f>
        <v>1.7595535582220223</v>
      </c>
      <c r="H2" s="1">
        <f>Meta!E11</f>
        <v>0.214</v>
      </c>
      <c r="I2" s="13"/>
      <c r="J2" s="1">
        <f>Meta!X10</f>
        <v>0.59599999999999997</v>
      </c>
      <c r="K2" s="1">
        <f>Meta!D10</f>
        <v>5.8999999999999997E-2</v>
      </c>
      <c r="L2" s="28"/>
      <c r="N2" s="22">
        <f>Meta!T11</f>
        <v>61699</v>
      </c>
      <c r="O2" s="22">
        <f>Meta!U11</f>
        <v>27225</v>
      </c>
      <c r="P2" s="1">
        <f>Meta!V11</f>
        <v>0.08</v>
      </c>
      <c r="Q2" s="1">
        <f>Meta!X11</f>
        <v>0.59599999999999997</v>
      </c>
      <c r="R2" s="22">
        <f>Meta!W11</f>
        <v>11297</v>
      </c>
      <c r="T2" s="12">
        <f>IRR(S5:S69)+1</f>
        <v>1.039596188344259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4468.3185199835652</v>
      </c>
      <c r="D13" s="5">
        <f t="shared" ref="D13:D36" si="0">IF(A13&lt;startage,1,0)*(C13*(1-initialunempprob))+IF(A13=startage,1,0)*(C13*(1-unempprob))+IF(A13&gt;startage,1,0)*(C13*(1-unempprob)+unempprob*300*52)</f>
        <v>4204.6877273045347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321.65861113879691</v>
      </c>
      <c r="G13" s="5">
        <f t="shared" ref="G13:G56" si="3">D13-F13</f>
        <v>3883.0291161657378</v>
      </c>
      <c r="H13" s="22">
        <f>0.1*Grade16!H13</f>
        <v>1944.6248565695914</v>
      </c>
      <c r="I13" s="5">
        <f t="shared" ref="I13:I36" si="4">G13+IF(A13&lt;startage,1,0)*(H13*(1-initialunempprob))+IF(A13&gt;=startage,1,0)*(H13*(1-unempprob))</f>
        <v>5712.9211061977239</v>
      </c>
      <c r="J13" s="25">
        <f t="shared" ref="J13:J56" si="5">(F13-(IF(A13&gt;startage,1,0)*(unempprob*300*52)))/(IF(A13&lt;startage,1,0)*((C13+H13)*(1-initialunempprob))+IF(A13&gt;=startage,1,0)*((C13+H13)*(1-unempprob)))</f>
        <v>5.3302570552629505E-2</v>
      </c>
      <c r="L13" s="22">
        <f>0.1*Grade16!L13</f>
        <v>3541.3784684829948</v>
      </c>
      <c r="M13" s="5">
        <f>scrimecost*Meta!O10</f>
        <v>31721.975999999999</v>
      </c>
      <c r="N13" s="5">
        <f>L13-Grade16!L13</f>
        <v>-31872.40621634695</v>
      </c>
      <c r="O13" s="5"/>
      <c r="P13" s="22"/>
      <c r="Q13" s="22">
        <f>0.05*feel*Grade16!G13</f>
        <v>435.66000580754468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-40587.066222154492</v>
      </c>
      <c r="T13" s="22">
        <f t="shared" ref="T13:T44" si="7">S13/sreturn^(A13-startage+1)</f>
        <v>-40587.066222154492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58793.890937047821</v>
      </c>
      <c r="D14" s="5">
        <f t="shared" si="0"/>
        <v>55325.051371762005</v>
      </c>
      <c r="E14" s="5">
        <f t="shared" si="1"/>
        <v>45825.051371762005</v>
      </c>
      <c r="F14" s="5">
        <f t="shared" si="2"/>
        <v>16396.134410056497</v>
      </c>
      <c r="G14" s="5">
        <f t="shared" si="3"/>
        <v>38928.916961705509</v>
      </c>
      <c r="H14" s="22">
        <f t="shared" ref="H14:H36" si="10">benefits*B14/expnorm</f>
        <v>25316.080770517397</v>
      </c>
      <c r="I14" s="5">
        <f t="shared" si="4"/>
        <v>62751.34896676238</v>
      </c>
      <c r="J14" s="25">
        <f t="shared" si="5"/>
        <v>0.20715926407912399</v>
      </c>
      <c r="L14" s="22">
        <f t="shared" ref="L14:L36" si="11">(sincome+sbenefits)*(1-sunemp)*B14/expnorm</f>
        <v>46494.793874115836</v>
      </c>
      <c r="M14" s="5">
        <f>scrimecost*Meta!O11</f>
        <v>29643.328000000001</v>
      </c>
      <c r="N14" s="5">
        <f>L14-Grade16!L14</f>
        <v>10195.664572165144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1300.3958421922309</v>
      </c>
      <c r="T14" s="22">
        <f t="shared" si="7"/>
        <v>1250.866304409351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60263.73821047401</v>
      </c>
      <c r="D15" s="5">
        <f t="shared" si="0"/>
        <v>57628.577656056048</v>
      </c>
      <c r="E15" s="5">
        <f t="shared" si="1"/>
        <v>48128.577656056048</v>
      </c>
      <c r="F15" s="5">
        <f t="shared" si="2"/>
        <v>17378.588370307902</v>
      </c>
      <c r="G15" s="5">
        <f t="shared" si="3"/>
        <v>40249.989285748146</v>
      </c>
      <c r="H15" s="22">
        <f t="shared" si="10"/>
        <v>25948.982789780326</v>
      </c>
      <c r="I15" s="5">
        <f t="shared" si="4"/>
        <v>64667.982090931429</v>
      </c>
      <c r="J15" s="25">
        <f t="shared" si="5"/>
        <v>0.20287150591153982</v>
      </c>
      <c r="L15" s="22">
        <f t="shared" si="11"/>
        <v>47657.163720968725</v>
      </c>
      <c r="M15" s="5">
        <f>scrimecost*Meta!O12</f>
        <v>28321.579000000002</v>
      </c>
      <c r="N15" s="5">
        <f>L15-Grade16!L15</f>
        <v>10450.556186469265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1332.9057382470357</v>
      </c>
      <c r="T15" s="22">
        <f t="shared" si="7"/>
        <v>1233.303831232409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61770.331665735859</v>
      </c>
      <c r="D16" s="5">
        <f t="shared" si="0"/>
        <v>59046.28209745745</v>
      </c>
      <c r="E16" s="5">
        <f t="shared" si="1"/>
        <v>49546.28209745745</v>
      </c>
      <c r="F16" s="5">
        <f t="shared" si="2"/>
        <v>17983.239314565602</v>
      </c>
      <c r="G16" s="5">
        <f t="shared" si="3"/>
        <v>41063.042782891847</v>
      </c>
      <c r="H16" s="22">
        <f t="shared" si="10"/>
        <v>26597.707359524837</v>
      </c>
      <c r="I16" s="5">
        <f t="shared" si="4"/>
        <v>66091.485408204724</v>
      </c>
      <c r="J16" s="25">
        <f t="shared" si="5"/>
        <v>0.20519485151796621</v>
      </c>
      <c r="L16" s="22">
        <f t="shared" si="11"/>
        <v>48848.592813992946</v>
      </c>
      <c r="M16" s="5">
        <f>scrimecost*Meta!O13</f>
        <v>23780.185000000001</v>
      </c>
      <c r="N16" s="5">
        <f>L16-Grade16!L16</f>
        <v>10711.820091131005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1366.2283817032128</v>
      </c>
      <c r="T16" s="22">
        <f t="shared" si="7"/>
        <v>1215.9879395350433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63314.589957379256</v>
      </c>
      <c r="D17" s="5">
        <f t="shared" si="0"/>
        <v>60499.429149893884</v>
      </c>
      <c r="E17" s="5">
        <f t="shared" si="1"/>
        <v>50999.429149893884</v>
      </c>
      <c r="F17" s="5">
        <f t="shared" si="2"/>
        <v>18603.006532429739</v>
      </c>
      <c r="G17" s="5">
        <f t="shared" si="3"/>
        <v>41896.422617464144</v>
      </c>
      <c r="H17" s="22">
        <f t="shared" si="10"/>
        <v>27262.65004351296</v>
      </c>
      <c r="I17" s="5">
        <f t="shared" si="4"/>
        <v>67550.576308409843</v>
      </c>
      <c r="J17" s="25">
        <f t="shared" si="5"/>
        <v>0.20746153015838212</v>
      </c>
      <c r="L17" s="22">
        <f t="shared" si="11"/>
        <v>50069.807634342767</v>
      </c>
      <c r="M17" s="5">
        <f>scrimecost*Meta!O14</f>
        <v>23780.185000000001</v>
      </c>
      <c r="N17" s="5">
        <f>L17-Grade16!L17</f>
        <v>10979.615593409282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1400.3840912457933</v>
      </c>
      <c r="T17" s="22">
        <f t="shared" si="7"/>
        <v>1198.9151672521159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64897.454706313729</v>
      </c>
      <c r="D18" s="5">
        <f t="shared" si="0"/>
        <v>61988.904878641224</v>
      </c>
      <c r="E18" s="5">
        <f t="shared" si="1"/>
        <v>52488.904878641224</v>
      </c>
      <c r="F18" s="5">
        <f t="shared" si="2"/>
        <v>19238.267930740483</v>
      </c>
      <c r="G18" s="5">
        <f t="shared" si="3"/>
        <v>42750.636947900741</v>
      </c>
      <c r="H18" s="22">
        <f t="shared" si="10"/>
        <v>27944.216294600777</v>
      </c>
      <c r="I18" s="5">
        <f t="shared" si="4"/>
        <v>69046.144481120078</v>
      </c>
      <c r="J18" s="25">
        <f t="shared" si="5"/>
        <v>0.20967292395390996</v>
      </c>
      <c r="L18" s="22">
        <f t="shared" si="11"/>
        <v>51321.552825201325</v>
      </c>
      <c r="M18" s="5">
        <f>scrimecost*Meta!O15</f>
        <v>23780.185000000001</v>
      </c>
      <c r="N18" s="5">
        <f>L18-Grade16!L18</f>
        <v>11254.105983244503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1435.3936935269367</v>
      </c>
      <c r="T18" s="22">
        <f t="shared" si="7"/>
        <v>1182.0821009267447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66519.891073971565</v>
      </c>
      <c r="D19" s="5">
        <f t="shared" si="0"/>
        <v>63515.617500607244</v>
      </c>
      <c r="E19" s="5">
        <f t="shared" si="1"/>
        <v>54015.617500607244</v>
      </c>
      <c r="F19" s="5">
        <f t="shared" si="2"/>
        <v>19889.410864008991</v>
      </c>
      <c r="G19" s="5">
        <f t="shared" si="3"/>
        <v>43626.206636598254</v>
      </c>
      <c r="H19" s="22">
        <f t="shared" si="10"/>
        <v>28642.821701965797</v>
      </c>
      <c r="I19" s="5">
        <f t="shared" si="4"/>
        <v>70579.101858148075</v>
      </c>
      <c r="J19" s="25">
        <f t="shared" si="5"/>
        <v>0.21183038131540041</v>
      </c>
      <c r="L19" s="22">
        <f t="shared" si="11"/>
        <v>52604.591645831359</v>
      </c>
      <c r="M19" s="5">
        <f>scrimecost*Meta!O16</f>
        <v>23780.185000000001</v>
      </c>
      <c r="N19" s="5">
        <f>L19-Grade16!L19</f>
        <v>11535.458632825619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1471.2785358651106</v>
      </c>
      <c r="T19" s="22">
        <f t="shared" si="7"/>
        <v>1165.4853750278323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68182.888350820853</v>
      </c>
      <c r="D20" s="5">
        <f t="shared" si="0"/>
        <v>65080.497938122426</v>
      </c>
      <c r="E20" s="5">
        <f t="shared" si="1"/>
        <v>55580.497938122426</v>
      </c>
      <c r="F20" s="5">
        <f t="shared" si="2"/>
        <v>20556.832370609212</v>
      </c>
      <c r="G20" s="5">
        <f t="shared" si="3"/>
        <v>44523.665567513213</v>
      </c>
      <c r="H20" s="22">
        <f t="shared" si="10"/>
        <v>29358.892244514936</v>
      </c>
      <c r="I20" s="5">
        <f t="shared" si="4"/>
        <v>72150.383169601773</v>
      </c>
      <c r="J20" s="25">
        <f t="shared" si="5"/>
        <v>0.21393521776563504</v>
      </c>
      <c r="L20" s="22">
        <f t="shared" si="11"/>
        <v>53919.70643697714</v>
      </c>
      <c r="M20" s="5">
        <f>scrimecost*Meta!O17</f>
        <v>23780.185000000001</v>
      </c>
      <c r="N20" s="5">
        <f>L20-Grade16!L20</f>
        <v>11823.845098646256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1508.060499261738</v>
      </c>
      <c r="T20" s="22">
        <f t="shared" si="7"/>
        <v>1149.1216712771673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69887.460559591374</v>
      </c>
      <c r="D21" s="5">
        <f t="shared" si="0"/>
        <v>66684.500386575484</v>
      </c>
      <c r="E21" s="5">
        <f t="shared" si="1"/>
        <v>57184.500386575484</v>
      </c>
      <c r="F21" s="5">
        <f t="shared" si="2"/>
        <v>21240.939414874447</v>
      </c>
      <c r="G21" s="5">
        <f t="shared" si="3"/>
        <v>45443.560971701037</v>
      </c>
      <c r="H21" s="22">
        <f t="shared" si="10"/>
        <v>30092.864550627812</v>
      </c>
      <c r="I21" s="5">
        <f t="shared" si="4"/>
        <v>73760.946513841802</v>
      </c>
      <c r="J21" s="25">
        <f t="shared" si="5"/>
        <v>0.21598871674147377</v>
      </c>
      <c r="L21" s="22">
        <f t="shared" si="11"/>
        <v>55267.699097901575</v>
      </c>
      <c r="M21" s="5">
        <f>scrimecost*Meta!O18</f>
        <v>19171.009000000002</v>
      </c>
      <c r="N21" s="5">
        <f>L21-Grade16!L21</f>
        <v>12119.441226112423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1545.7620117432828</v>
      </c>
      <c r="T21" s="22">
        <f t="shared" si="7"/>
        <v>1132.9877179859918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71634.64707358116</v>
      </c>
      <c r="D22" s="5">
        <f t="shared" si="0"/>
        <v>68328.60289623987</v>
      </c>
      <c r="E22" s="5">
        <f t="shared" si="1"/>
        <v>58828.60289623987</v>
      </c>
      <c r="F22" s="5">
        <f t="shared" si="2"/>
        <v>21942.149135246305</v>
      </c>
      <c r="G22" s="5">
        <f t="shared" si="3"/>
        <v>46386.453760993565</v>
      </c>
      <c r="H22" s="22">
        <f t="shared" si="10"/>
        <v>30845.186164393504</v>
      </c>
      <c r="I22" s="5">
        <f t="shared" si="4"/>
        <v>75411.773941687861</v>
      </c>
      <c r="J22" s="25">
        <f t="shared" si="5"/>
        <v>0.21799213037643828</v>
      </c>
      <c r="L22" s="22">
        <f t="shared" si="11"/>
        <v>56649.391575349102</v>
      </c>
      <c r="M22" s="5">
        <f>scrimecost*Meta!O19</f>
        <v>19171.009000000002</v>
      </c>
      <c r="N22" s="5">
        <f>L22-Grade16!L22</f>
        <v>12422.427256765222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1584.4060620368634</v>
      </c>
      <c r="T22" s="22">
        <f t="shared" si="7"/>
        <v>1117.0802894008646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73425.51325042067</v>
      </c>
      <c r="D23" s="5">
        <f t="shared" si="0"/>
        <v>70013.807968645851</v>
      </c>
      <c r="E23" s="5">
        <f t="shared" si="1"/>
        <v>60513.807968645851</v>
      </c>
      <c r="F23" s="5">
        <f t="shared" si="2"/>
        <v>22660.889098627456</v>
      </c>
      <c r="G23" s="5">
        <f t="shared" si="3"/>
        <v>47352.918870018395</v>
      </c>
      <c r="H23" s="22">
        <f t="shared" si="10"/>
        <v>31616.315818503335</v>
      </c>
      <c r="I23" s="5">
        <f t="shared" si="4"/>
        <v>77103.872055230036</v>
      </c>
      <c r="J23" s="25">
        <f t="shared" si="5"/>
        <v>0.21994668026420858</v>
      </c>
      <c r="L23" s="22">
        <f t="shared" si="11"/>
        <v>58065.626364732816</v>
      </c>
      <c r="M23" s="5">
        <f>scrimecost*Meta!O20</f>
        <v>19171.009000000002</v>
      </c>
      <c r="N23" s="5">
        <f>L23-Grade16!L23</f>
        <v>12732.987938184342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1624.0162135877838</v>
      </c>
      <c r="T23" s="22">
        <f t="shared" si="7"/>
        <v>1101.3962050587279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75261.151081681179</v>
      </c>
      <c r="D24" s="5">
        <f t="shared" si="0"/>
        <v>71741.143167861985</v>
      </c>
      <c r="E24" s="5">
        <f t="shared" si="1"/>
        <v>62241.143167861985</v>
      </c>
      <c r="F24" s="5">
        <f t="shared" si="2"/>
        <v>23397.597561093138</v>
      </c>
      <c r="G24" s="5">
        <f t="shared" si="3"/>
        <v>48343.54560676885</v>
      </c>
      <c r="H24" s="22">
        <f t="shared" si="10"/>
        <v>32406.723713965923</v>
      </c>
      <c r="I24" s="5">
        <f t="shared" si="4"/>
        <v>78838.272621610784</v>
      </c>
      <c r="J24" s="25">
        <f t="shared" si="5"/>
        <v>0.22185355820349664</v>
      </c>
      <c r="L24" s="22">
        <f t="shared" si="11"/>
        <v>59517.267023851142</v>
      </c>
      <c r="M24" s="5">
        <f>scrimecost*Meta!O21</f>
        <v>19171.009000000002</v>
      </c>
      <c r="N24" s="5">
        <f>L24-Grade16!L24</f>
        <v>13051.312636638955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1664.6166189274788</v>
      </c>
      <c r="T24" s="22">
        <f t="shared" si="7"/>
        <v>1085.9323291510129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77142.679858723219</v>
      </c>
      <c r="D25" s="5">
        <f t="shared" si="0"/>
        <v>73511.661747058548</v>
      </c>
      <c r="E25" s="5">
        <f t="shared" si="1"/>
        <v>64011.661747058548</v>
      </c>
      <c r="F25" s="5">
        <f t="shared" si="2"/>
        <v>24152.723735120475</v>
      </c>
      <c r="G25" s="5">
        <f t="shared" si="3"/>
        <v>49358.938011938073</v>
      </c>
      <c r="H25" s="22">
        <f t="shared" si="10"/>
        <v>33216.891806815067</v>
      </c>
      <c r="I25" s="5">
        <f t="shared" si="4"/>
        <v>80616.033202151055</v>
      </c>
      <c r="J25" s="25">
        <f t="shared" si="5"/>
        <v>0.22371392692475342</v>
      </c>
      <c r="L25" s="22">
        <f t="shared" si="11"/>
        <v>61005.198699447421</v>
      </c>
      <c r="M25" s="5">
        <f>scrimecost*Meta!O22</f>
        <v>19171.009000000002</v>
      </c>
      <c r="N25" s="5">
        <f>L25-Grade16!L25</f>
        <v>13377.595452554931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1706.232034400666</v>
      </c>
      <c r="T25" s="22">
        <f t="shared" si="7"/>
        <v>1070.685569896679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79071.24685519129</v>
      </c>
      <c r="D26" s="5">
        <f t="shared" si="0"/>
        <v>75326.443290734998</v>
      </c>
      <c r="E26" s="5">
        <f t="shared" si="1"/>
        <v>65826.443290734998</v>
      </c>
      <c r="F26" s="5">
        <f t="shared" si="2"/>
        <v>24926.728063498478</v>
      </c>
      <c r="G26" s="5">
        <f t="shared" si="3"/>
        <v>50399.71522723652</v>
      </c>
      <c r="H26" s="22">
        <f t="shared" si="10"/>
        <v>34047.314101985437</v>
      </c>
      <c r="I26" s="5">
        <f t="shared" si="4"/>
        <v>82438.237797204813</v>
      </c>
      <c r="J26" s="25">
        <f t="shared" si="5"/>
        <v>0.22552892079915013</v>
      </c>
      <c r="L26" s="22">
        <f t="shared" si="11"/>
        <v>62530.328666933601</v>
      </c>
      <c r="M26" s="5">
        <f>scrimecost*Meta!O23</f>
        <v>14878.148999999999</v>
      </c>
      <c r="N26" s="5">
        <f>L26-Grade16!L26</f>
        <v>13712.035338868802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1748.8878352606823</v>
      </c>
      <c r="T26" s="22">
        <f t="shared" si="7"/>
        <v>1055.6528789240595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81048.028026571075</v>
      </c>
      <c r="D27" s="5">
        <f t="shared" si="0"/>
        <v>77186.594373003376</v>
      </c>
      <c r="E27" s="5">
        <f t="shared" si="1"/>
        <v>67686.594373003376</v>
      </c>
      <c r="F27" s="5">
        <f t="shared" si="2"/>
        <v>25720.08250008594</v>
      </c>
      <c r="G27" s="5">
        <f t="shared" si="3"/>
        <v>51466.511872917436</v>
      </c>
      <c r="H27" s="22">
        <f t="shared" si="10"/>
        <v>34898.496954535076</v>
      </c>
      <c r="I27" s="5">
        <f t="shared" si="4"/>
        <v>84305.997507134947</v>
      </c>
      <c r="J27" s="25">
        <f t="shared" si="5"/>
        <v>0.22729964653026891</v>
      </c>
      <c r="L27" s="22">
        <f t="shared" si="11"/>
        <v>64093.586883606935</v>
      </c>
      <c r="M27" s="5">
        <f>scrimecost*Meta!O24</f>
        <v>14878.148999999999</v>
      </c>
      <c r="N27" s="5">
        <f>L27-Grade16!L27</f>
        <v>14054.836222340527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1792.6100311421999</v>
      </c>
      <c r="T27" s="22">
        <f t="shared" si="7"/>
        <v>1040.8312506613825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83074.228727235342</v>
      </c>
      <c r="D28" s="5">
        <f t="shared" si="0"/>
        <v>79093.249232328453</v>
      </c>
      <c r="E28" s="5">
        <f t="shared" si="1"/>
        <v>69593.249232328453</v>
      </c>
      <c r="F28" s="5">
        <f t="shared" si="2"/>
        <v>26533.270797588084</v>
      </c>
      <c r="G28" s="5">
        <f t="shared" si="3"/>
        <v>52559.978434740369</v>
      </c>
      <c r="H28" s="22">
        <f t="shared" si="10"/>
        <v>35770.959378398446</v>
      </c>
      <c r="I28" s="5">
        <f t="shared" si="4"/>
        <v>86220.451209813298</v>
      </c>
      <c r="J28" s="25">
        <f t="shared" si="5"/>
        <v>0.22902718382892143</v>
      </c>
      <c r="L28" s="22">
        <f t="shared" si="11"/>
        <v>65695.926555697108</v>
      </c>
      <c r="M28" s="5">
        <f>scrimecost*Meta!O25</f>
        <v>14878.148999999999</v>
      </c>
      <c r="N28" s="5">
        <f>L28-Grade16!L28</f>
        <v>14406.207127899026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1837.4252819207532</v>
      </c>
      <c r="T28" s="22">
        <f t="shared" si="7"/>
        <v>1026.2177217358469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85151.084445416229</v>
      </c>
      <c r="D29" s="5">
        <f t="shared" si="0"/>
        <v>81047.570463136668</v>
      </c>
      <c r="E29" s="5">
        <f t="shared" si="1"/>
        <v>71547.570463136668</v>
      </c>
      <c r="F29" s="5">
        <f t="shared" si="2"/>
        <v>27366.78880252779</v>
      </c>
      <c r="G29" s="5">
        <f t="shared" si="3"/>
        <v>53680.781660608875</v>
      </c>
      <c r="H29" s="22">
        <f t="shared" si="10"/>
        <v>36665.233362858417</v>
      </c>
      <c r="I29" s="5">
        <f t="shared" si="4"/>
        <v>88182.766255058639</v>
      </c>
      <c r="J29" s="25">
        <f t="shared" si="5"/>
        <v>0.23071258607150918</v>
      </c>
      <c r="L29" s="22">
        <f t="shared" si="11"/>
        <v>67338.324719589538</v>
      </c>
      <c r="M29" s="5">
        <f>scrimecost*Meta!O26</f>
        <v>14878.148999999999</v>
      </c>
      <c r="N29" s="5">
        <f>L29-Grade16!L29</f>
        <v>14766.362306096511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1883.3609139687733</v>
      </c>
      <c r="T29" s="22">
        <f t="shared" si="7"/>
        <v>1011.8093703811458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87279.861556551623</v>
      </c>
      <c r="D30" s="5">
        <f t="shared" si="0"/>
        <v>83050.749724715075</v>
      </c>
      <c r="E30" s="5">
        <f t="shared" si="1"/>
        <v>73550.749724715075</v>
      </c>
      <c r="F30" s="5">
        <f t="shared" si="2"/>
        <v>28221.144757590977</v>
      </c>
      <c r="G30" s="5">
        <f t="shared" si="3"/>
        <v>54829.604967124098</v>
      </c>
      <c r="H30" s="22">
        <f t="shared" si="10"/>
        <v>37581.864196929877</v>
      </c>
      <c r="I30" s="5">
        <f t="shared" si="4"/>
        <v>90194.139176435114</v>
      </c>
      <c r="J30" s="25">
        <f t="shared" si="5"/>
        <v>0.23235688094232651</v>
      </c>
      <c r="L30" s="22">
        <f t="shared" si="11"/>
        <v>69021.782837579274</v>
      </c>
      <c r="M30" s="5">
        <f>scrimecost*Meta!O27</f>
        <v>14878.148999999999</v>
      </c>
      <c r="N30" s="5">
        <f>L30-Grade16!L30</f>
        <v>15135.521363748929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1930.4449368179933</v>
      </c>
      <c r="T30" s="22">
        <f t="shared" si="7"/>
        <v>997.60331585329061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89461.858095465403</v>
      </c>
      <c r="D31" s="5">
        <f t="shared" si="0"/>
        <v>85104.008467832944</v>
      </c>
      <c r="E31" s="5">
        <f t="shared" si="1"/>
        <v>75604.008467832944</v>
      </c>
      <c r="F31" s="5">
        <f t="shared" si="2"/>
        <v>29096.859611530752</v>
      </c>
      <c r="G31" s="5">
        <f t="shared" si="3"/>
        <v>56007.148856302192</v>
      </c>
      <c r="H31" s="22">
        <f t="shared" si="10"/>
        <v>38521.410801853111</v>
      </c>
      <c r="I31" s="5">
        <f t="shared" si="4"/>
        <v>92255.796420845974</v>
      </c>
      <c r="J31" s="25">
        <f t="shared" si="5"/>
        <v>0.23396107106019717</v>
      </c>
      <c r="L31" s="22">
        <f t="shared" si="11"/>
        <v>70747.327408518744</v>
      </c>
      <c r="M31" s="5">
        <f>scrimecost*Meta!O28</f>
        <v>13014.143999999998</v>
      </c>
      <c r="N31" s="5">
        <f>L31-Grade16!L31</f>
        <v>15513.909397842639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1978.7060602384413</v>
      </c>
      <c r="T31" s="22">
        <f t="shared" si="7"/>
        <v>983.59671785465412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91698.404547852057</v>
      </c>
      <c r="D32" s="5">
        <f t="shared" si="0"/>
        <v>87208.59867952879</v>
      </c>
      <c r="E32" s="5">
        <f t="shared" si="1"/>
        <v>77708.59867952879</v>
      </c>
      <c r="F32" s="5">
        <f t="shared" si="2"/>
        <v>29994.467336819031</v>
      </c>
      <c r="G32" s="5">
        <f t="shared" si="3"/>
        <v>57214.131342709763</v>
      </c>
      <c r="H32" s="22">
        <f t="shared" si="10"/>
        <v>39484.446071899445</v>
      </c>
      <c r="I32" s="5">
        <f t="shared" si="4"/>
        <v>94368.995096367144</v>
      </c>
      <c r="J32" s="25">
        <f t="shared" si="5"/>
        <v>0.23552613458982707</v>
      </c>
      <c r="L32" s="22">
        <f t="shared" si="11"/>
        <v>72516.010593731713</v>
      </c>
      <c r="M32" s="5">
        <f>scrimecost*Meta!O29</f>
        <v>13014.143999999998</v>
      </c>
      <c r="N32" s="5">
        <f>L32-Grade16!L32</f>
        <v>15901.757132788705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2028.1737117444025</v>
      </c>
      <c r="T32" s="22">
        <f t="shared" si="7"/>
        <v>969.78677596609521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93990.864661548345</v>
      </c>
      <c r="D33" s="5">
        <f t="shared" si="0"/>
        <v>89365.803646516986</v>
      </c>
      <c r="E33" s="5">
        <f t="shared" si="1"/>
        <v>79865.803646516986</v>
      </c>
      <c r="F33" s="5">
        <f t="shared" si="2"/>
        <v>30914.515255239494</v>
      </c>
      <c r="G33" s="5">
        <f t="shared" si="3"/>
        <v>58451.288391277492</v>
      </c>
      <c r="H33" s="22">
        <f t="shared" si="10"/>
        <v>40471.557223696931</v>
      </c>
      <c r="I33" s="5">
        <f t="shared" si="4"/>
        <v>96535.023738776305</v>
      </c>
      <c r="J33" s="25">
        <f t="shared" si="5"/>
        <v>0.23705302583824633</v>
      </c>
      <c r="L33" s="22">
        <f t="shared" si="11"/>
        <v>74328.910858575022</v>
      </c>
      <c r="M33" s="5">
        <f>scrimecost*Meta!O30</f>
        <v>13014.143999999998</v>
      </c>
      <c r="N33" s="5">
        <f>L33-Grade16!L33</f>
        <v>16299.301061108446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2078.8780545380159</v>
      </c>
      <c r="T33" s="22">
        <f t="shared" si="7"/>
        <v>956.17072908705074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96340.636278087055</v>
      </c>
      <c r="D34" s="5">
        <f t="shared" si="0"/>
        <v>91576.938737679913</v>
      </c>
      <c r="E34" s="5">
        <f t="shared" si="1"/>
        <v>82076.938737679913</v>
      </c>
      <c r="F34" s="5">
        <f t="shared" si="2"/>
        <v>31857.564371620483</v>
      </c>
      <c r="G34" s="5">
        <f t="shared" si="3"/>
        <v>59719.374366059434</v>
      </c>
      <c r="H34" s="22">
        <f t="shared" si="10"/>
        <v>41483.346154289342</v>
      </c>
      <c r="I34" s="5">
        <f t="shared" si="4"/>
        <v>98755.203097245714</v>
      </c>
      <c r="J34" s="25">
        <f t="shared" si="5"/>
        <v>0.2385426758367043</v>
      </c>
      <c r="L34" s="22">
        <f t="shared" si="11"/>
        <v>76187.133630039374</v>
      </c>
      <c r="M34" s="5">
        <f>scrimecost*Meta!O31</f>
        <v>13014.143999999998</v>
      </c>
      <c r="N34" s="5">
        <f>L34-Grade16!L34</f>
        <v>16706.783587636142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2130.8500059014641</v>
      </c>
      <c r="T34" s="22">
        <f t="shared" si="7"/>
        <v>942.74585488348987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98749.152185039202</v>
      </c>
      <c r="D35" s="5">
        <f t="shared" si="0"/>
        <v>93843.352206121883</v>
      </c>
      <c r="E35" s="5">
        <f t="shared" si="1"/>
        <v>84343.352206121883</v>
      </c>
      <c r="F35" s="5">
        <f t="shared" si="2"/>
        <v>32846.490282094644</v>
      </c>
      <c r="G35" s="5">
        <f t="shared" si="3"/>
        <v>60996.861924027238</v>
      </c>
      <c r="H35" s="22">
        <f t="shared" si="10"/>
        <v>42520.429808146575</v>
      </c>
      <c r="I35" s="5">
        <f t="shared" si="4"/>
        <v>101008.58637349316</v>
      </c>
      <c r="J35" s="25">
        <f t="shared" si="5"/>
        <v>0.24016374873209315</v>
      </c>
      <c r="L35" s="22">
        <f t="shared" si="11"/>
        <v>78091.811970790353</v>
      </c>
      <c r="M35" s="5">
        <f>scrimecost*Meta!O32</f>
        <v>13014.143999999998</v>
      </c>
      <c r="N35" s="5">
        <f>L35-Grade16!L35</f>
        <v>17124.453177327036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2184.1212560489989</v>
      </c>
      <c r="T35" s="22">
        <f t="shared" si="7"/>
        <v>929.50946924363313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101217.88098966519</v>
      </c>
      <c r="D36" s="5">
        <f t="shared" si="0"/>
        <v>96166.426011274947</v>
      </c>
      <c r="E36" s="5">
        <f t="shared" si="1"/>
        <v>86666.426011274947</v>
      </c>
      <c r="F36" s="5">
        <f t="shared" si="2"/>
        <v>33906.973474147009</v>
      </c>
      <c r="G36" s="5">
        <f t="shared" si="3"/>
        <v>62259.452537127938</v>
      </c>
      <c r="H36" s="22">
        <f t="shared" si="10"/>
        <v>43583.440553350243</v>
      </c>
      <c r="I36" s="5">
        <f t="shared" si="4"/>
        <v>103271.47009783052</v>
      </c>
      <c r="J36" s="25">
        <f t="shared" si="5"/>
        <v>0.24208899973469852</v>
      </c>
      <c r="L36" s="22">
        <f t="shared" si="11"/>
        <v>80044.107270060107</v>
      </c>
      <c r="M36" s="5">
        <f>scrimecost*Meta!O33</f>
        <v>10517.507000000001</v>
      </c>
      <c r="N36" s="5">
        <f>L36-Grade16!L36</f>
        <v>17552.564506760209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2238.724287450224</v>
      </c>
      <c r="T36" s="22">
        <f t="shared" si="7"/>
        <v>916.45892574129425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103748.32801440681</v>
      </c>
      <c r="D37" s="5">
        <f t="shared" ref="D37:D56" si="15">IF(A37&lt;startage,1,0)*(C37*(1-initialunempprob))+IF(A37=startage,1,0)*(C37*(1-unempprob))+IF(A37&gt;startage,1,0)*(C37*(1-unempprob)+unempprob*300*52)</f>
        <v>98547.576661556814</v>
      </c>
      <c r="E37" s="5">
        <f t="shared" si="1"/>
        <v>89047.576661556814</v>
      </c>
      <c r="F37" s="5">
        <f t="shared" si="2"/>
        <v>34993.96874600069</v>
      </c>
      <c r="G37" s="5">
        <f t="shared" si="3"/>
        <v>63553.607915556124</v>
      </c>
      <c r="H37" s="22">
        <f t="shared" ref="H37:H56" si="16">benefits*B37/expnorm</f>
        <v>44673.026567183995</v>
      </c>
      <c r="I37" s="5">
        <f t="shared" ref="I37:I56" si="17">G37+IF(A37&lt;startage,1,0)*(H37*(1-initialunempprob))+IF(A37&gt;=startage,1,0)*(H37*(1-unempprob))</f>
        <v>105590.92591527627</v>
      </c>
      <c r="J37" s="25">
        <f t="shared" si="5"/>
        <v>0.24396729339577702</v>
      </c>
      <c r="L37" s="22">
        <f t="shared" ref="L37:L56" si="18">(sincome+sbenefits)*(1-sunemp)*B37/expnorm</f>
        <v>82045.209951811616</v>
      </c>
      <c r="M37" s="5">
        <f>scrimecost*Meta!O34</f>
        <v>10517.507000000001</v>
      </c>
      <c r="N37" s="5">
        <f>L37-Grade16!L37</f>
        <v>17991.378619429226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2294.6923946364809</v>
      </c>
      <c r="T37" s="22">
        <f t="shared" si="7"/>
        <v>903.59161510676643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106342.03621476698</v>
      </c>
      <c r="D38" s="5">
        <f t="shared" si="15"/>
        <v>100988.25607809573</v>
      </c>
      <c r="E38" s="5">
        <f t="shared" si="1"/>
        <v>91488.256078095728</v>
      </c>
      <c r="F38" s="5">
        <f t="shared" si="2"/>
        <v>36108.138899650701</v>
      </c>
      <c r="G38" s="5">
        <f t="shared" si="3"/>
        <v>64880.117178445027</v>
      </c>
      <c r="H38" s="22">
        <f t="shared" si="16"/>
        <v>45789.852231363591</v>
      </c>
      <c r="I38" s="5">
        <f t="shared" si="17"/>
        <v>107968.36812815817</v>
      </c>
      <c r="J38" s="25">
        <f t="shared" si="5"/>
        <v>0.24579977501634132</v>
      </c>
      <c r="L38" s="22">
        <f t="shared" si="18"/>
        <v>84096.340200606908</v>
      </c>
      <c r="M38" s="5">
        <f>scrimecost*Meta!O35</f>
        <v>10517.507000000001</v>
      </c>
      <c r="N38" s="5">
        <f>L38-Grade16!L38</f>
        <v>18441.163084914966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2352.0597045023942</v>
      </c>
      <c r="T38" s="22">
        <f t="shared" si="7"/>
        <v>890.90496470513608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109000.58712013614</v>
      </c>
      <c r="D39" s="5">
        <f t="shared" si="15"/>
        <v>103489.95248004812</v>
      </c>
      <c r="E39" s="5">
        <f t="shared" si="1"/>
        <v>93989.952480048116</v>
      </c>
      <c r="F39" s="5">
        <f t="shared" si="2"/>
        <v>37250.163307141964</v>
      </c>
      <c r="G39" s="5">
        <f t="shared" si="3"/>
        <v>66239.789172906152</v>
      </c>
      <c r="H39" s="22">
        <f t="shared" si="16"/>
        <v>46934.598537147678</v>
      </c>
      <c r="I39" s="5">
        <f t="shared" si="17"/>
        <v>110405.24639636211</v>
      </c>
      <c r="J39" s="25">
        <f t="shared" si="5"/>
        <v>0.24758756196323337</v>
      </c>
      <c r="L39" s="22">
        <f t="shared" si="18"/>
        <v>86198.748705622056</v>
      </c>
      <c r="M39" s="5">
        <f>scrimecost*Meta!O36</f>
        <v>10517.507000000001</v>
      </c>
      <c r="N39" s="5">
        <f>L39-Grade16!L39</f>
        <v>18902.192162037827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2410.8611971149526</v>
      </c>
      <c r="T39" s="22">
        <f t="shared" si="7"/>
        <v>878.39643802192165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111725.60179813954</v>
      </c>
      <c r="D40" s="5">
        <f t="shared" si="15"/>
        <v>106054.19129204931</v>
      </c>
      <c r="E40" s="5">
        <f t="shared" si="1"/>
        <v>96554.191292049305</v>
      </c>
      <c r="F40" s="5">
        <f t="shared" si="2"/>
        <v>38420.738324820508</v>
      </c>
      <c r="G40" s="5">
        <f t="shared" si="3"/>
        <v>67633.452967228804</v>
      </c>
      <c r="H40" s="22">
        <f t="shared" si="16"/>
        <v>48107.96350057637</v>
      </c>
      <c r="I40" s="5">
        <f t="shared" si="17"/>
        <v>112903.04662127118</v>
      </c>
      <c r="J40" s="25">
        <f t="shared" si="5"/>
        <v>0.24933174435044506</v>
      </c>
      <c r="L40" s="22">
        <f t="shared" si="18"/>
        <v>88353.717423262598</v>
      </c>
      <c r="M40" s="5">
        <f>scrimecost*Meta!O37</f>
        <v>10517.507000000001</v>
      </c>
      <c r="N40" s="5">
        <f>L40-Grade16!L40</f>
        <v>19374.746966088773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2471.132727042826</v>
      </c>
      <c r="T40" s="22">
        <f t="shared" si="7"/>
        <v>866.0635341559364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114518.74184309303</v>
      </c>
      <c r="D41" s="5">
        <f t="shared" si="15"/>
        <v>108682.53607435054</v>
      </c>
      <c r="E41" s="5">
        <f t="shared" si="1"/>
        <v>99182.536074350544</v>
      </c>
      <c r="F41" s="5">
        <f t="shared" si="2"/>
        <v>39503.860481331285</v>
      </c>
      <c r="G41" s="5">
        <f t="shared" si="3"/>
        <v>69178.675593019259</v>
      </c>
      <c r="H41" s="22">
        <f t="shared" si="16"/>
        <v>49310.662588090774</v>
      </c>
      <c r="I41" s="5">
        <f t="shared" si="17"/>
        <v>115580.00908841268</v>
      </c>
      <c r="J41" s="25">
        <f t="shared" si="5"/>
        <v>0.25027628522511958</v>
      </c>
      <c r="L41" s="22">
        <f t="shared" si="18"/>
        <v>90562.560358844174</v>
      </c>
      <c r="M41" s="5">
        <f>scrimecost*Meta!O38</f>
        <v>7026.7340000000004</v>
      </c>
      <c r="N41" s="5">
        <f>L41-Grade16!L41</f>
        <v>19859.115640240998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2532.9110452188975</v>
      </c>
      <c r="T41" s="22">
        <f t="shared" si="7"/>
        <v>853.90378731926523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117381.71038917034</v>
      </c>
      <c r="D42" s="5">
        <f t="shared" si="15"/>
        <v>111376.58947620929</v>
      </c>
      <c r="E42" s="5">
        <f t="shared" si="1"/>
        <v>101876.58947620929</v>
      </c>
      <c r="F42" s="5">
        <f t="shared" si="2"/>
        <v>40566.66454836457</v>
      </c>
      <c r="G42" s="5">
        <f t="shared" si="3"/>
        <v>70809.924927844724</v>
      </c>
      <c r="H42" s="22">
        <f t="shared" si="16"/>
        <v>50543.42915279304</v>
      </c>
      <c r="I42" s="5">
        <f t="shared" si="17"/>
        <v>118371.29176062297</v>
      </c>
      <c r="J42" s="25">
        <f t="shared" si="5"/>
        <v>0.25089784625475575</v>
      </c>
      <c r="L42" s="22">
        <f t="shared" si="18"/>
        <v>92826.624367815268</v>
      </c>
      <c r="M42" s="5">
        <f>scrimecost*Meta!O39</f>
        <v>7026.7340000000004</v>
      </c>
      <c r="N42" s="5">
        <f>L42-Grade16!L42</f>
        <v>20355.593531246996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2596.2338213493667</v>
      </c>
      <c r="T42" s="22">
        <f t="shared" si="7"/>
        <v>841.91476634426556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120316.2531488996</v>
      </c>
      <c r="D43" s="5">
        <f t="shared" si="15"/>
        <v>114137.99421311452</v>
      </c>
      <c r="E43" s="5">
        <f t="shared" si="1"/>
        <v>104637.99421311452</v>
      </c>
      <c r="F43" s="5">
        <f t="shared" si="2"/>
        <v>41656.038717073679</v>
      </c>
      <c r="G43" s="5">
        <f t="shared" si="3"/>
        <v>72481.955496040842</v>
      </c>
      <c r="H43" s="22">
        <f t="shared" si="16"/>
        <v>51807.014881612871</v>
      </c>
      <c r="I43" s="5">
        <f t="shared" si="17"/>
        <v>121232.35649963855</v>
      </c>
      <c r="J43" s="25">
        <f t="shared" si="5"/>
        <v>0.25150424725927878</v>
      </c>
      <c r="L43" s="22">
        <f t="shared" si="18"/>
        <v>95147.28997701066</v>
      </c>
      <c r="M43" s="5">
        <f>scrimecost*Meta!O40</f>
        <v>7026.7340000000004</v>
      </c>
      <c r="N43" s="5">
        <f>L43-Grade16!L43</f>
        <v>20864.4833695282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2661.1396668831044</v>
      </c>
      <c r="T43" s="22">
        <f t="shared" si="7"/>
        <v>830.09407419749584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123324.15947762206</v>
      </c>
      <c r="D44" s="5">
        <f t="shared" si="15"/>
        <v>116968.43406844237</v>
      </c>
      <c r="E44" s="5">
        <f t="shared" si="1"/>
        <v>107468.43406844237</v>
      </c>
      <c r="F44" s="5">
        <f t="shared" si="2"/>
        <v>42772.647240000508</v>
      </c>
      <c r="G44" s="5">
        <f t="shared" si="3"/>
        <v>74195.786828441866</v>
      </c>
      <c r="H44" s="22">
        <f t="shared" si="16"/>
        <v>53102.190253653185</v>
      </c>
      <c r="I44" s="5">
        <f t="shared" si="17"/>
        <v>124164.94785712952</v>
      </c>
      <c r="J44" s="25">
        <f t="shared" si="5"/>
        <v>0.25209585799539885</v>
      </c>
      <c r="L44" s="22">
        <f t="shared" si="18"/>
        <v>97525.972226435901</v>
      </c>
      <c r="M44" s="5">
        <f>scrimecost*Meta!O41</f>
        <v>7026.7340000000004</v>
      </c>
      <c r="N44" s="5">
        <f>L44-Grade16!L44</f>
        <v>21386.095453766378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2727.6681585551787</v>
      </c>
      <c r="T44" s="22">
        <f t="shared" si="7"/>
        <v>818.43934750045185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126407.26346456265</v>
      </c>
      <c r="D45" s="5">
        <f t="shared" si="15"/>
        <v>119869.63492015346</v>
      </c>
      <c r="E45" s="5">
        <f t="shared" si="1"/>
        <v>110369.63492015346</v>
      </c>
      <c r="F45" s="5">
        <f t="shared" si="2"/>
        <v>43917.17097600054</v>
      </c>
      <c r="G45" s="5">
        <f t="shared" si="3"/>
        <v>75952.463944152929</v>
      </c>
      <c r="H45" s="22">
        <f t="shared" si="16"/>
        <v>54429.745009994527</v>
      </c>
      <c r="I45" s="5">
        <f t="shared" si="17"/>
        <v>127170.85399855778</v>
      </c>
      <c r="J45" s="25">
        <f t="shared" si="5"/>
        <v>0.25267303920136958</v>
      </c>
      <c r="L45" s="22">
        <f t="shared" si="18"/>
        <v>99964.121532096819</v>
      </c>
      <c r="M45" s="5">
        <f>scrimecost*Meta!O42</f>
        <v>7026.7340000000004</v>
      </c>
      <c r="N45" s="5">
        <f>L45-Grade16!L45</f>
        <v>21920.747840110562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2795.8598625190612</v>
      </c>
      <c r="T45" s="22">
        <f t="shared" ref="T45:T69" si="20">S45/sreturn^(A45-startage+1)</f>
        <v>806.94825605705739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129567.44505117669</v>
      </c>
      <c r="D46" s="5">
        <f t="shared" si="15"/>
        <v>122843.36579315727</v>
      </c>
      <c r="E46" s="5">
        <f t="shared" si="1"/>
        <v>113343.36579315727</v>
      </c>
      <c r="F46" s="5">
        <f t="shared" si="2"/>
        <v>45090.307805400538</v>
      </c>
      <c r="G46" s="5">
        <f t="shared" si="3"/>
        <v>77753.057987756736</v>
      </c>
      <c r="H46" s="22">
        <f t="shared" si="16"/>
        <v>55790.488635244372</v>
      </c>
      <c r="I46" s="5">
        <f t="shared" si="17"/>
        <v>130251.90779352169</v>
      </c>
      <c r="J46" s="25">
        <f t="shared" si="5"/>
        <v>0.25323614281695084</v>
      </c>
      <c r="L46" s="22">
        <f t="shared" si="18"/>
        <v>102463.22457039922</v>
      </c>
      <c r="M46" s="5">
        <f>scrimecost*Meta!O43</f>
        <v>3897.4649999999997</v>
      </c>
      <c r="N46" s="5">
        <f>L46-Grade16!L46</f>
        <v>22468.766536113311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2865.7563590820359</v>
      </c>
      <c r="T46" s="22">
        <f t="shared" si="20"/>
        <v>795.61850238776026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132806.63117745609</v>
      </c>
      <c r="D47" s="5">
        <f t="shared" si="15"/>
        <v>125891.43993798619</v>
      </c>
      <c r="E47" s="5">
        <f t="shared" si="1"/>
        <v>116391.43993798619</v>
      </c>
      <c r="F47" s="5">
        <f t="shared" si="2"/>
        <v>46292.773055535545</v>
      </c>
      <c r="G47" s="5">
        <f t="shared" si="3"/>
        <v>79598.666882450634</v>
      </c>
      <c r="H47" s="22">
        <f t="shared" si="16"/>
        <v>57185.250851125485</v>
      </c>
      <c r="I47" s="5">
        <f t="shared" si="17"/>
        <v>133409.98793335972</v>
      </c>
      <c r="J47" s="25">
        <f t="shared" si="5"/>
        <v>0.25378551219800571</v>
      </c>
      <c r="L47" s="22">
        <f t="shared" si="18"/>
        <v>105024.8051846592</v>
      </c>
      <c r="M47" s="5">
        <f>scrimecost*Meta!O44</f>
        <v>3897.4649999999997</v>
      </c>
      <c r="N47" s="5">
        <f>L47-Grade16!L47</f>
        <v>23030.485699516139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2937.4002680590861</v>
      </c>
      <c r="T47" s="22">
        <f t="shared" si="20"/>
        <v>784.44782127019573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136126.7969568925</v>
      </c>
      <c r="D48" s="5">
        <f t="shared" si="15"/>
        <v>129015.71593643585</v>
      </c>
      <c r="E48" s="5">
        <f t="shared" si="1"/>
        <v>119515.71593643585</v>
      </c>
      <c r="F48" s="5">
        <f t="shared" si="2"/>
        <v>47525.299936923941</v>
      </c>
      <c r="G48" s="5">
        <f t="shared" si="3"/>
        <v>81490.415999511912</v>
      </c>
      <c r="H48" s="22">
        <f t="shared" si="16"/>
        <v>58614.882122403615</v>
      </c>
      <c r="I48" s="5">
        <f t="shared" si="17"/>
        <v>136647.02007669373</v>
      </c>
      <c r="J48" s="25">
        <f t="shared" si="5"/>
        <v>0.25432148232586416</v>
      </c>
      <c r="L48" s="22">
        <f t="shared" si="18"/>
        <v>107650.42531427568</v>
      </c>
      <c r="M48" s="5">
        <f>scrimecost*Meta!O45</f>
        <v>3897.4649999999997</v>
      </c>
      <c r="N48" s="5">
        <f>L48-Grade16!L48</f>
        <v>23606.247842004072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3010.8352747605672</v>
      </c>
      <c r="T48" s="22">
        <f t="shared" si="20"/>
        <v>773.43397928628235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139529.96688081481</v>
      </c>
      <c r="D49" s="5">
        <f t="shared" si="15"/>
        <v>132218.09883484675</v>
      </c>
      <c r="E49" s="5">
        <f t="shared" si="1"/>
        <v>122718.09883484675</v>
      </c>
      <c r="F49" s="5">
        <f t="shared" si="2"/>
        <v>48788.639990347037</v>
      </c>
      <c r="G49" s="5">
        <f t="shared" si="3"/>
        <v>83429.458844499721</v>
      </c>
      <c r="H49" s="22">
        <f t="shared" si="16"/>
        <v>60080.254175463699</v>
      </c>
      <c r="I49" s="5">
        <f t="shared" si="17"/>
        <v>139964.97802361107</v>
      </c>
      <c r="J49" s="25">
        <f t="shared" si="5"/>
        <v>0.25484438001157972</v>
      </c>
      <c r="L49" s="22">
        <f t="shared" si="18"/>
        <v>110341.68594713254</v>
      </c>
      <c r="M49" s="5">
        <f>scrimecost*Meta!O46</f>
        <v>3897.4649999999997</v>
      </c>
      <c r="N49" s="5">
        <f>L49-Grade16!L49</f>
        <v>24196.404038054126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3086.1061566295753</v>
      </c>
      <c r="T49" s="22">
        <f t="shared" si="20"/>
        <v>762.57477437567752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143018.2160528352</v>
      </c>
      <c r="D50" s="5">
        <f t="shared" si="15"/>
        <v>135500.54130571792</v>
      </c>
      <c r="E50" s="5">
        <f t="shared" si="1"/>
        <v>126000.54130571792</v>
      </c>
      <c r="F50" s="5">
        <f t="shared" si="2"/>
        <v>50083.563545105717</v>
      </c>
      <c r="G50" s="5">
        <f t="shared" si="3"/>
        <v>85416.977760612208</v>
      </c>
      <c r="H50" s="22">
        <f t="shared" si="16"/>
        <v>61582.260529850297</v>
      </c>
      <c r="I50" s="5">
        <f t="shared" si="17"/>
        <v>143365.88491920134</v>
      </c>
      <c r="J50" s="25">
        <f t="shared" si="5"/>
        <v>0.25535452409520459</v>
      </c>
      <c r="L50" s="22">
        <f t="shared" si="18"/>
        <v>113100.22809581087</v>
      </c>
      <c r="M50" s="5">
        <f>scrimecost*Meta!O47</f>
        <v>3897.4649999999997</v>
      </c>
      <c r="N50" s="5">
        <f>L50-Grade16!L50</f>
        <v>24801.31413900551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3163.2588105453187</v>
      </c>
      <c r="T50" s="22">
        <f t="shared" si="20"/>
        <v>751.86803539552136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146593.67145415605</v>
      </c>
      <c r="D51" s="5">
        <f t="shared" si="15"/>
        <v>138865.04483836086</v>
      </c>
      <c r="E51" s="5">
        <f t="shared" si="1"/>
        <v>129365.04483836086</v>
      </c>
      <c r="F51" s="5">
        <f t="shared" si="2"/>
        <v>51410.860188733357</v>
      </c>
      <c r="G51" s="5">
        <f t="shared" si="3"/>
        <v>87454.18464962751</v>
      </c>
      <c r="H51" s="22">
        <f t="shared" si="16"/>
        <v>63121.817043096547</v>
      </c>
      <c r="I51" s="5">
        <f t="shared" si="17"/>
        <v>146851.81448718137</v>
      </c>
      <c r="J51" s="25">
        <f t="shared" si="5"/>
        <v>0.25585222564020454</v>
      </c>
      <c r="L51" s="22">
        <f t="shared" si="18"/>
        <v>115927.73379820613</v>
      </c>
      <c r="M51" s="5">
        <f>scrimecost*Meta!O48</f>
        <v>2056.0540000000001</v>
      </c>
      <c r="N51" s="5">
        <f>L51-Grade16!L51</f>
        <v>25421.346992480641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3242.3402808089504</v>
      </c>
      <c r="T51" s="22">
        <f t="shared" si="20"/>
        <v>741.3116216863292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150258.5132405099</v>
      </c>
      <c r="D52" s="5">
        <f t="shared" si="15"/>
        <v>142313.66095931982</v>
      </c>
      <c r="E52" s="5">
        <f t="shared" si="1"/>
        <v>132813.66095931982</v>
      </c>
      <c r="F52" s="5">
        <f t="shared" si="2"/>
        <v>52771.339248451673</v>
      </c>
      <c r="G52" s="5">
        <f t="shared" si="3"/>
        <v>89542.321710868157</v>
      </c>
      <c r="H52" s="22">
        <f t="shared" si="16"/>
        <v>64699.862469173953</v>
      </c>
      <c r="I52" s="5">
        <f t="shared" si="17"/>
        <v>150424.89229436085</v>
      </c>
      <c r="J52" s="25">
        <f t="shared" si="5"/>
        <v>0.25633778812313129</v>
      </c>
      <c r="L52" s="22">
        <f t="shared" si="18"/>
        <v>118825.92714316126</v>
      </c>
      <c r="M52" s="5">
        <f>scrimecost*Meta!O49</f>
        <v>2056.0540000000001</v>
      </c>
      <c r="N52" s="5">
        <f>L52-Grade16!L52</f>
        <v>26056.880667292629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3323.3987878291709</v>
      </c>
      <c r="T52" s="22">
        <f t="shared" si="20"/>
        <v>730.90342264401079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154014.97607152266</v>
      </c>
      <c r="D53" s="5">
        <f t="shared" si="15"/>
        <v>145848.49248330283</v>
      </c>
      <c r="E53" s="5">
        <f t="shared" si="1"/>
        <v>136348.49248330283</v>
      </c>
      <c r="F53" s="5">
        <f t="shared" si="2"/>
        <v>54165.830284662967</v>
      </c>
      <c r="G53" s="5">
        <f t="shared" si="3"/>
        <v>91682.662198639868</v>
      </c>
      <c r="H53" s="22">
        <f t="shared" si="16"/>
        <v>66317.359030903302</v>
      </c>
      <c r="I53" s="5">
        <f t="shared" si="17"/>
        <v>154087.29704671988</v>
      </c>
      <c r="J53" s="25">
        <f t="shared" si="5"/>
        <v>0.25681150761866955</v>
      </c>
      <c r="L53" s="22">
        <f t="shared" si="18"/>
        <v>121796.5753217403</v>
      </c>
      <c r="M53" s="5">
        <f>scrimecost*Meta!O50</f>
        <v>2056.0540000000001</v>
      </c>
      <c r="N53" s="5">
        <f>L53-Grade16!L53</f>
        <v>26708.302683974965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3406.483757524903</v>
      </c>
      <c r="T53" s="22">
        <f t="shared" si="20"/>
        <v>720.64135729788222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157865.35047331071</v>
      </c>
      <c r="D54" s="5">
        <f t="shared" si="15"/>
        <v>149471.69479538538</v>
      </c>
      <c r="E54" s="5">
        <f t="shared" si="1"/>
        <v>139971.69479538538</v>
      </c>
      <c r="F54" s="5">
        <f t="shared" si="2"/>
        <v>55595.183596779534</v>
      </c>
      <c r="G54" s="5">
        <f t="shared" si="3"/>
        <v>93876.511198605847</v>
      </c>
      <c r="H54" s="22">
        <f t="shared" si="16"/>
        <v>67975.293006675885</v>
      </c>
      <c r="I54" s="5">
        <f t="shared" si="17"/>
        <v>157841.26191788787</v>
      </c>
      <c r="J54" s="25">
        <f t="shared" si="5"/>
        <v>0.25727367298017034</v>
      </c>
      <c r="L54" s="22">
        <f t="shared" si="18"/>
        <v>124841.48970478379</v>
      </c>
      <c r="M54" s="5">
        <f>scrimecost*Meta!O51</f>
        <v>2056.0540000000001</v>
      </c>
      <c r="N54" s="5">
        <f>L54-Grade16!L54</f>
        <v>27376.010251074316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3491.6458514630222</v>
      </c>
      <c r="T54" s="22">
        <f t="shared" si="20"/>
        <v>710.52337389459956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161811.98423514349</v>
      </c>
      <c r="D55" s="5">
        <f t="shared" si="15"/>
        <v>153185.47716527004</v>
      </c>
      <c r="E55" s="5">
        <f t="shared" si="1"/>
        <v>143685.47716527004</v>
      </c>
      <c r="F55" s="5">
        <f t="shared" si="2"/>
        <v>57060.270741699038</v>
      </c>
      <c r="G55" s="5">
        <f t="shared" si="3"/>
        <v>96125.206423571013</v>
      </c>
      <c r="H55" s="22">
        <f t="shared" si="16"/>
        <v>69674.67533184278</v>
      </c>
      <c r="I55" s="5">
        <f t="shared" si="17"/>
        <v>161689.07591083506</v>
      </c>
      <c r="J55" s="25">
        <f t="shared" si="5"/>
        <v>0.25772456601578092</v>
      </c>
      <c r="L55" s="22">
        <f t="shared" si="18"/>
        <v>127962.52694740338</v>
      </c>
      <c r="M55" s="5">
        <f>scrimecost*Meta!O52</f>
        <v>2056.0540000000001</v>
      </c>
      <c r="N55" s="5">
        <f>L55-Grade16!L55</f>
        <v>28060.410507351189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3578.9369977495994</v>
      </c>
      <c r="T55" s="22">
        <f t="shared" si="20"/>
        <v>700.54744948794973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165857.28384102206</v>
      </c>
      <c r="D56" s="5">
        <f t="shared" si="15"/>
        <v>156992.10409440176</v>
      </c>
      <c r="E56" s="5">
        <f t="shared" si="1"/>
        <v>147492.10409440176</v>
      </c>
      <c r="F56" s="5">
        <f t="shared" si="2"/>
        <v>58561.98506524149</v>
      </c>
      <c r="G56" s="5">
        <f t="shared" si="3"/>
        <v>98430.119029160269</v>
      </c>
      <c r="H56" s="22">
        <f t="shared" si="16"/>
        <v>71416.542215138834</v>
      </c>
      <c r="I56" s="5">
        <f t="shared" si="17"/>
        <v>165633.08525360591</v>
      </c>
      <c r="J56" s="25">
        <f t="shared" si="5"/>
        <v>0.25816446166027884</v>
      </c>
      <c r="L56" s="22">
        <f t="shared" si="18"/>
        <v>131161.59012108846</v>
      </c>
      <c r="M56" s="5">
        <f>scrimecost*Meta!O53</f>
        <v>621.33500000000004</v>
      </c>
      <c r="N56" s="5">
        <f>L56-Grade16!L56</f>
        <v>28761.920770034951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3668.4104226933373</v>
      </c>
      <c r="T56" s="22">
        <f t="shared" si="20"/>
        <v>690.71158953438214</v>
      </c>
    </row>
    <row r="57" spans="1:20" x14ac:dyDescent="0.2">
      <c r="A57" s="5">
        <v>66</v>
      </c>
      <c r="C57" s="5"/>
      <c r="H57" s="21"/>
      <c r="I57" s="5"/>
      <c r="M57" s="5">
        <f>scrimecost*Meta!O54</f>
        <v>621.33500000000004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621.33500000000004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621.33500000000004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621.33500000000004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621.33500000000004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621.33500000000004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621.33500000000004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621.33500000000004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621.33500000000004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621.33500000000004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621.33500000000004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621.33500000000004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621.33500000000004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2.7614532882580534E-10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309188</v>
      </c>
      <c r="D2" s="7">
        <f>Meta!C12</f>
        <v>129028</v>
      </c>
      <c r="E2" s="1">
        <f>Meta!D12</f>
        <v>5.2999999999999999E-2</v>
      </c>
      <c r="F2" s="1">
        <f>Meta!F12</f>
        <v>0.66700000000000004</v>
      </c>
      <c r="G2" s="1">
        <f>Meta!I12</f>
        <v>1.7342811382937739</v>
      </c>
      <c r="H2" s="1">
        <f>Meta!E12</f>
        <v>0.214</v>
      </c>
      <c r="I2" s="13"/>
      <c r="J2" s="1">
        <f>Meta!X11</f>
        <v>0.59599999999999997</v>
      </c>
      <c r="K2" s="1">
        <f>Meta!D11</f>
        <v>5.8999999999999997E-2</v>
      </c>
      <c r="L2" s="28"/>
      <c r="N2" s="22">
        <f>Meta!T12</f>
        <v>80013</v>
      </c>
      <c r="O2" s="22">
        <f>Meta!U12</f>
        <v>34932</v>
      </c>
      <c r="P2" s="1">
        <f>Meta!V12</f>
        <v>7.9000000000000001E-2</v>
      </c>
      <c r="Q2" s="1">
        <f>Meta!X12</f>
        <v>0.59599999999999997</v>
      </c>
      <c r="R2" s="22">
        <f>Meta!W12</f>
        <v>11297</v>
      </c>
      <c r="T2" s="12">
        <f>IRR(S5:S69)+1</f>
        <v>1.0413817622508521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5879.3890937047827</v>
      </c>
      <c r="D14" s="5">
        <f t="shared" ref="D14:D36" si="0">IF(A14&lt;startage,1,0)*(C14*(1-initialunempprob))+IF(A14=startage,1,0)*(C14*(1-unempprob))+IF(A14&gt;startage,1,0)*(C14*(1-unempprob)+unempprob*300*52)</f>
        <v>5532.5051371762011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423.23664299397939</v>
      </c>
      <c r="G14" s="5">
        <f t="shared" ref="G14:G56" si="3">D14-F14</f>
        <v>5109.2684941822217</v>
      </c>
      <c r="H14" s="22">
        <f>0.1*Grade17!H14</f>
        <v>2531.6080770517401</v>
      </c>
      <c r="I14" s="5">
        <f t="shared" ref="I14:I36" si="4">G14+IF(A14&lt;startage,1,0)*(H14*(1-initialunempprob))+IF(A14&gt;=startage,1,0)*(H14*(1-unempprob))</f>
        <v>7491.5116946879098</v>
      </c>
      <c r="J14" s="25">
        <f t="shared" ref="J14:J56" si="5">(F14-(IF(A14&gt;startage,1,0)*(unempprob*300*52)))/(IF(A14&lt;startage,1,0)*((C14+H14)*(1-initialunempprob))+IF(A14&gt;=startage,1,0)*((C14+H14)*(1-unempprob)))</f>
        <v>5.3474428362928726E-2</v>
      </c>
      <c r="L14" s="22">
        <f>0.1*Grade17!L14</f>
        <v>4649.479387411584</v>
      </c>
      <c r="M14" s="5">
        <f>scrimecost*Meta!O11</f>
        <v>29643.328000000001</v>
      </c>
      <c r="N14" s="5">
        <f>L14-Grade17!L14</f>
        <v>-41845.31448670425</v>
      </c>
      <c r="O14" s="5"/>
      <c r="P14" s="22"/>
      <c r="Q14" s="22">
        <f>0.05*feel*Grade17!G14</f>
        <v>545.00483746387715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-50669.319324168129</v>
      </c>
      <c r="T14" s="22">
        <f t="shared" ref="T14:T45" si="7">S14/sreturn^(A14-startage+1)</f>
        <v>-50669.319324168129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178280.20680902194</v>
      </c>
      <c r="D15" s="5">
        <f t="shared" si="0"/>
        <v>168831.35584814378</v>
      </c>
      <c r="E15" s="5">
        <f t="shared" si="1"/>
        <v>159331.35584814378</v>
      </c>
      <c r="F15" s="5">
        <f t="shared" si="2"/>
        <v>63232.569882092721</v>
      </c>
      <c r="G15" s="5">
        <f t="shared" si="3"/>
        <v>105598.78596605106</v>
      </c>
      <c r="H15" s="22">
        <f t="shared" ref="H15:H36" si="10">benefits*B15/expnorm</f>
        <v>74398.548857505739</v>
      </c>
      <c r="I15" s="5">
        <f t="shared" si="4"/>
        <v>176054.21173410898</v>
      </c>
      <c r="J15" s="25">
        <f t="shared" si="5"/>
        <v>0.2642543372224927</v>
      </c>
      <c r="L15" s="22">
        <f t="shared" ref="L15:L36" si="11">(sincome+sbenefits)*(1-sunemp)*B15/expnorm</f>
        <v>61042.205131834511</v>
      </c>
      <c r="M15" s="5">
        <f>scrimecost*Meta!O12</f>
        <v>28321.579000000002</v>
      </c>
      <c r="N15" s="5">
        <f>L15-Grade17!L15</f>
        <v>13385.041410865786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1707.1817217074658</v>
      </c>
      <c r="T15" s="22">
        <f t="shared" si="7"/>
        <v>1639.3428266090887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182737.21197924746</v>
      </c>
      <c r="D16" s="5">
        <f t="shared" si="0"/>
        <v>173878.93974434733</v>
      </c>
      <c r="E16" s="5">
        <f t="shared" si="1"/>
        <v>164378.93974434733</v>
      </c>
      <c r="F16" s="5">
        <f t="shared" si="2"/>
        <v>65223.84172914501</v>
      </c>
      <c r="G16" s="5">
        <f t="shared" si="3"/>
        <v>108655.09801520233</v>
      </c>
      <c r="H16" s="22">
        <f t="shared" si="10"/>
        <v>76258.512578943366</v>
      </c>
      <c r="I16" s="5">
        <f t="shared" si="4"/>
        <v>180871.90942746168</v>
      </c>
      <c r="J16" s="25">
        <f t="shared" si="5"/>
        <v>0.26255684392773732</v>
      </c>
      <c r="L16" s="22">
        <f t="shared" si="11"/>
        <v>62568.260260130366</v>
      </c>
      <c r="M16" s="5">
        <f>scrimecost*Meta!O13</f>
        <v>23780.185000000001</v>
      </c>
      <c r="N16" s="5">
        <f>L16-Grade17!L16</f>
        <v>13719.66744613742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1749.8612647501511</v>
      </c>
      <c r="T16" s="22">
        <f t="shared" si="7"/>
        <v>1613.554661877736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187305.64227872866</v>
      </c>
      <c r="D17" s="5">
        <f t="shared" si="0"/>
        <v>178205.24323795602</v>
      </c>
      <c r="E17" s="5">
        <f t="shared" si="1"/>
        <v>168705.24323795602</v>
      </c>
      <c r="F17" s="5">
        <f t="shared" si="2"/>
        <v>66930.568457373651</v>
      </c>
      <c r="G17" s="5">
        <f t="shared" si="3"/>
        <v>111274.67478058237</v>
      </c>
      <c r="H17" s="22">
        <f t="shared" si="10"/>
        <v>78164.975393416957</v>
      </c>
      <c r="I17" s="5">
        <f t="shared" si="4"/>
        <v>185296.90647814824</v>
      </c>
      <c r="J17" s="25">
        <f t="shared" si="5"/>
        <v>0.26294188937371649</v>
      </c>
      <c r="L17" s="22">
        <f t="shared" si="11"/>
        <v>64132.466766633625</v>
      </c>
      <c r="M17" s="5">
        <f>scrimecost*Meta!O14</f>
        <v>23780.185000000001</v>
      </c>
      <c r="N17" s="5">
        <f>L17-Grade17!L17</f>
        <v>14062.659132290857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1793.6077963689049</v>
      </c>
      <c r="T17" s="22">
        <f t="shared" si="7"/>
        <v>1588.1721654601852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191988.28333569688</v>
      </c>
      <c r="D18" s="5">
        <f t="shared" si="0"/>
        <v>182639.70431890493</v>
      </c>
      <c r="E18" s="5">
        <f t="shared" si="1"/>
        <v>173139.70431890493</v>
      </c>
      <c r="F18" s="5">
        <f t="shared" si="2"/>
        <v>68679.963353808009</v>
      </c>
      <c r="G18" s="5">
        <f t="shared" si="3"/>
        <v>113959.74096509692</v>
      </c>
      <c r="H18" s="22">
        <f t="shared" si="10"/>
        <v>80119.099778252377</v>
      </c>
      <c r="I18" s="5">
        <f t="shared" si="4"/>
        <v>189832.52845510191</v>
      </c>
      <c r="J18" s="25">
        <f t="shared" si="5"/>
        <v>0.2633175434673547</v>
      </c>
      <c r="L18" s="22">
        <f t="shared" si="11"/>
        <v>65735.778435799468</v>
      </c>
      <c r="M18" s="5">
        <f>scrimecost*Meta!O15</f>
        <v>23780.185000000001</v>
      </c>
      <c r="N18" s="5">
        <f>L18-Grade17!L18</f>
        <v>14414.225610598143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1838.4479912781296</v>
      </c>
      <c r="T18" s="22">
        <f t="shared" si="7"/>
        <v>1563.188955871653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196787.99041908927</v>
      </c>
      <c r="D19" s="5">
        <f t="shared" si="0"/>
        <v>187185.02692687753</v>
      </c>
      <c r="E19" s="5">
        <f t="shared" si="1"/>
        <v>177685.02692687753</v>
      </c>
      <c r="F19" s="5">
        <f t="shared" si="2"/>
        <v>70637.344468997064</v>
      </c>
      <c r="G19" s="5">
        <f t="shared" si="3"/>
        <v>116547.68245788047</v>
      </c>
      <c r="H19" s="22">
        <f t="shared" si="10"/>
        <v>82122.077272708673</v>
      </c>
      <c r="I19" s="5">
        <f t="shared" si="4"/>
        <v>194317.28963513556</v>
      </c>
      <c r="J19" s="25">
        <f t="shared" si="5"/>
        <v>0.2643058983381289</v>
      </c>
      <c r="L19" s="22">
        <f t="shared" si="11"/>
        <v>67379.17289669445</v>
      </c>
      <c r="M19" s="5">
        <f>scrimecost*Meta!O16</f>
        <v>23780.185000000001</v>
      </c>
      <c r="N19" s="5">
        <f>L19-Grade17!L19</f>
        <v>14774.581250863092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1884.4091910600821</v>
      </c>
      <c r="T19" s="22">
        <f t="shared" si="7"/>
        <v>1538.5987520131766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201707.69017956647</v>
      </c>
      <c r="D20" s="5">
        <f t="shared" si="0"/>
        <v>191843.98260004944</v>
      </c>
      <c r="E20" s="5">
        <f t="shared" si="1"/>
        <v>182343.98260004944</v>
      </c>
      <c r="F20" s="5">
        <f t="shared" si="2"/>
        <v>72708.250265721974</v>
      </c>
      <c r="G20" s="5">
        <f t="shared" si="3"/>
        <v>119135.73233432746</v>
      </c>
      <c r="H20" s="22">
        <f t="shared" si="10"/>
        <v>84175.129204526384</v>
      </c>
      <c r="I20" s="5">
        <f t="shared" si="4"/>
        <v>198849.57969101396</v>
      </c>
      <c r="J20" s="25">
        <f t="shared" si="5"/>
        <v>0.2655087238326872</v>
      </c>
      <c r="L20" s="22">
        <f t="shared" si="11"/>
        <v>69063.652219111798</v>
      </c>
      <c r="M20" s="5">
        <f>scrimecost*Meta!O17</f>
        <v>23780.185000000001</v>
      </c>
      <c r="N20" s="5">
        <f>L20-Grade17!L20</f>
        <v>15143.945782134659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1931.5194208365826</v>
      </c>
      <c r="T20" s="22">
        <f t="shared" si="7"/>
        <v>1514.3953715924742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206750.38243405565</v>
      </c>
      <c r="D21" s="5">
        <f t="shared" si="0"/>
        <v>196619.41216505069</v>
      </c>
      <c r="E21" s="5">
        <f t="shared" si="1"/>
        <v>187119.41216505069</v>
      </c>
      <c r="F21" s="5">
        <f t="shared" si="2"/>
        <v>74830.928707365019</v>
      </c>
      <c r="G21" s="5">
        <f t="shared" si="3"/>
        <v>121788.48345768567</v>
      </c>
      <c r="H21" s="22">
        <f t="shared" si="10"/>
        <v>86279.507434639541</v>
      </c>
      <c r="I21" s="5">
        <f t="shared" si="4"/>
        <v>203495.1769982893</v>
      </c>
      <c r="J21" s="25">
        <f t="shared" si="5"/>
        <v>0.26668221212006121</v>
      </c>
      <c r="L21" s="22">
        <f t="shared" si="11"/>
        <v>70790.24352458959</v>
      </c>
      <c r="M21" s="5">
        <f>scrimecost*Meta!O18</f>
        <v>19171.009000000002</v>
      </c>
      <c r="N21" s="5">
        <f>L21-Grade17!L21</f>
        <v>15522.544426688015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1979.8074063574961</v>
      </c>
      <c r="T21" s="22">
        <f t="shared" si="7"/>
        <v>1490.5727295696313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211919.14199490706</v>
      </c>
      <c r="D22" s="5">
        <f t="shared" si="0"/>
        <v>201514.22746917696</v>
      </c>
      <c r="E22" s="5">
        <f t="shared" si="1"/>
        <v>192014.22746917696</v>
      </c>
      <c r="F22" s="5">
        <f t="shared" si="2"/>
        <v>77006.674110049164</v>
      </c>
      <c r="G22" s="5">
        <f t="shared" si="3"/>
        <v>124507.55335912779</v>
      </c>
      <c r="H22" s="22">
        <f t="shared" si="10"/>
        <v>88436.495120505526</v>
      </c>
      <c r="I22" s="5">
        <f t="shared" si="4"/>
        <v>208256.91423824651</v>
      </c>
      <c r="J22" s="25">
        <f t="shared" si="5"/>
        <v>0.26782707874188955</v>
      </c>
      <c r="L22" s="22">
        <f t="shared" si="11"/>
        <v>72559.999612704327</v>
      </c>
      <c r="M22" s="5">
        <f>scrimecost*Meta!O19</f>
        <v>19171.009000000002</v>
      </c>
      <c r="N22" s="5">
        <f>L22-Grade17!L22</f>
        <v>15910.608037355225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2029.3025915164349</v>
      </c>
      <c r="T22" s="22">
        <f t="shared" si="7"/>
        <v>1467.1248366272439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217217.1205447797</v>
      </c>
      <c r="D23" s="5">
        <f t="shared" si="0"/>
        <v>206531.41315590634</v>
      </c>
      <c r="E23" s="5">
        <f t="shared" si="1"/>
        <v>197031.41315590634</v>
      </c>
      <c r="F23" s="5">
        <f t="shared" si="2"/>
        <v>79236.813147800378</v>
      </c>
      <c r="G23" s="5">
        <f t="shared" si="3"/>
        <v>127294.60000810596</v>
      </c>
      <c r="H23" s="22">
        <f t="shared" si="10"/>
        <v>90647.407498518165</v>
      </c>
      <c r="I23" s="5">
        <f t="shared" si="4"/>
        <v>213137.69490920266</v>
      </c>
      <c r="J23" s="25">
        <f t="shared" si="5"/>
        <v>0.26894402178757559</v>
      </c>
      <c r="L23" s="22">
        <f t="shared" si="11"/>
        <v>74373.999603021934</v>
      </c>
      <c r="M23" s="5">
        <f>scrimecost*Meta!O20</f>
        <v>19171.009000000002</v>
      </c>
      <c r="N23" s="5">
        <f>L23-Grade17!L23</f>
        <v>16308.373238289118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2080.0351563043469</v>
      </c>
      <c r="T23" s="22">
        <f t="shared" si="7"/>
        <v>1444.0457976646262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222647.54855839914</v>
      </c>
      <c r="D24" s="5">
        <f t="shared" si="0"/>
        <v>211674.02848480397</v>
      </c>
      <c r="E24" s="5">
        <f t="shared" si="1"/>
        <v>202174.02848480397</v>
      </c>
      <c r="F24" s="5">
        <f t="shared" si="2"/>
        <v>81522.705661495362</v>
      </c>
      <c r="G24" s="5">
        <f t="shared" si="3"/>
        <v>130151.32282330861</v>
      </c>
      <c r="H24" s="22">
        <f t="shared" si="10"/>
        <v>92913.592685981115</v>
      </c>
      <c r="I24" s="5">
        <f t="shared" si="4"/>
        <v>218140.49509693272</v>
      </c>
      <c r="J24" s="25">
        <f t="shared" si="5"/>
        <v>0.27003372231995232</v>
      </c>
      <c r="L24" s="22">
        <f t="shared" si="11"/>
        <v>76233.34959309746</v>
      </c>
      <c r="M24" s="5">
        <f>scrimecost*Meta!O21</f>
        <v>19171.009000000002</v>
      </c>
      <c r="N24" s="5">
        <f>L24-Grade17!L24</f>
        <v>16716.082569246319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2132.0360352119524</v>
      </c>
      <c r="T24" s="22">
        <f t="shared" si="7"/>
        <v>1421.3298103157063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228213.73727235911</v>
      </c>
      <c r="D25" s="5">
        <f t="shared" si="0"/>
        <v>216945.20919692406</v>
      </c>
      <c r="E25" s="5">
        <f t="shared" si="1"/>
        <v>207445.20919692406</v>
      </c>
      <c r="F25" s="5">
        <f t="shared" si="2"/>
        <v>83865.745488032742</v>
      </c>
      <c r="G25" s="5">
        <f t="shared" si="3"/>
        <v>133079.4637088913</v>
      </c>
      <c r="H25" s="22">
        <f t="shared" si="10"/>
        <v>95236.432503130636</v>
      </c>
      <c r="I25" s="5">
        <f t="shared" si="4"/>
        <v>223268.36528935601</v>
      </c>
      <c r="J25" s="25">
        <f t="shared" si="5"/>
        <v>0.27109684479056378</v>
      </c>
      <c r="L25" s="22">
        <f t="shared" si="11"/>
        <v>78139.183332924906</v>
      </c>
      <c r="M25" s="5">
        <f>scrimecost*Meta!O22</f>
        <v>19171.009000000002</v>
      </c>
      <c r="N25" s="5">
        <f>L25-Grade17!L25</f>
        <v>17133.984633477485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2185.336936092252</v>
      </c>
      <c r="T25" s="22">
        <f t="shared" si="7"/>
        <v>1398.9711634902483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233919.0807041681</v>
      </c>
      <c r="D26" s="5">
        <f t="shared" si="0"/>
        <v>222348.16942684716</v>
      </c>
      <c r="E26" s="5">
        <f t="shared" si="1"/>
        <v>212848.16942684716</v>
      </c>
      <c r="F26" s="5">
        <f t="shared" si="2"/>
        <v>86267.361310233551</v>
      </c>
      <c r="G26" s="5">
        <f t="shared" si="3"/>
        <v>136080.8081166136</v>
      </c>
      <c r="H26" s="22">
        <f t="shared" si="10"/>
        <v>97617.343315708888</v>
      </c>
      <c r="I26" s="5">
        <f t="shared" si="4"/>
        <v>228524.4322365899</v>
      </c>
      <c r="J26" s="25">
        <f t="shared" si="5"/>
        <v>0.27213403744481879</v>
      </c>
      <c r="L26" s="22">
        <f t="shared" si="11"/>
        <v>80092.662916248024</v>
      </c>
      <c r="M26" s="5">
        <f>scrimecost*Meta!O23</f>
        <v>14878.148999999999</v>
      </c>
      <c r="N26" s="5">
        <f>L26-Grade17!L26</f>
        <v>17562.334249314423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2239.9703594945586</v>
      </c>
      <c r="T26" s="22">
        <f t="shared" si="7"/>
        <v>1376.9642359379925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239767.05772177226</v>
      </c>
      <c r="D27" s="5">
        <f t="shared" si="0"/>
        <v>227886.2036625183</v>
      </c>
      <c r="E27" s="5">
        <f t="shared" si="1"/>
        <v>218386.2036625183</v>
      </c>
      <c r="F27" s="5">
        <f t="shared" si="2"/>
        <v>88729.017527989388</v>
      </c>
      <c r="G27" s="5">
        <f t="shared" si="3"/>
        <v>139157.18613452889</v>
      </c>
      <c r="H27" s="22">
        <f t="shared" si="10"/>
        <v>100057.77689860162</v>
      </c>
      <c r="I27" s="5">
        <f t="shared" si="4"/>
        <v>233911.90085750463</v>
      </c>
      <c r="J27" s="25">
        <f t="shared" si="5"/>
        <v>0.27314593271726273</v>
      </c>
      <c r="L27" s="22">
        <f t="shared" si="11"/>
        <v>82094.979489154226</v>
      </c>
      <c r="M27" s="5">
        <f>scrimecost*Meta!O24</f>
        <v>14878.148999999999</v>
      </c>
      <c r="N27" s="5">
        <f>L27-Grade17!L27</f>
        <v>18001.392605547291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2295.9696184819236</v>
      </c>
      <c r="T27" s="22">
        <f t="shared" si="7"/>
        <v>1355.3034948354145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245761.23416481656</v>
      </c>
      <c r="D28" s="5">
        <f t="shared" si="0"/>
        <v>233562.68875408126</v>
      </c>
      <c r="E28" s="5">
        <f t="shared" si="1"/>
        <v>224062.68875408126</v>
      </c>
      <c r="F28" s="5">
        <f t="shared" si="2"/>
        <v>91252.215151189128</v>
      </c>
      <c r="G28" s="5">
        <f t="shared" si="3"/>
        <v>142310.47360289213</v>
      </c>
      <c r="H28" s="22">
        <f t="shared" si="10"/>
        <v>102559.22132106664</v>
      </c>
      <c r="I28" s="5">
        <f t="shared" si="4"/>
        <v>239434.05619394223</v>
      </c>
      <c r="J28" s="25">
        <f t="shared" si="5"/>
        <v>0.27413314761720814</v>
      </c>
      <c r="L28" s="22">
        <f t="shared" si="11"/>
        <v>84147.353976383078</v>
      </c>
      <c r="M28" s="5">
        <f>scrimecost*Meta!O25</f>
        <v>14878.148999999999</v>
      </c>
      <c r="N28" s="5">
        <f>L28-Grade17!L28</f>
        <v>18451.42742068597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2353.3688589439712</v>
      </c>
      <c r="T28" s="22">
        <f t="shared" si="7"/>
        <v>1333.9834943946973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251905.26501893697</v>
      </c>
      <c r="D29" s="5">
        <f t="shared" si="0"/>
        <v>239381.0859729333</v>
      </c>
      <c r="E29" s="5">
        <f t="shared" si="1"/>
        <v>229881.0859729333</v>
      </c>
      <c r="F29" s="5">
        <f t="shared" si="2"/>
        <v>93838.492714968859</v>
      </c>
      <c r="G29" s="5">
        <f t="shared" si="3"/>
        <v>145542.59325796444</v>
      </c>
      <c r="H29" s="22">
        <f t="shared" si="10"/>
        <v>105123.20185409331</v>
      </c>
      <c r="I29" s="5">
        <f t="shared" si="4"/>
        <v>245094.2654137908</v>
      </c>
      <c r="J29" s="25">
        <f t="shared" si="5"/>
        <v>0.27509628410495962</v>
      </c>
      <c r="L29" s="22">
        <f t="shared" si="11"/>
        <v>86251.037825792635</v>
      </c>
      <c r="M29" s="5">
        <f>scrimecost*Meta!O26</f>
        <v>14878.148999999999</v>
      </c>
      <c r="N29" s="5">
        <f>L29-Grade17!L29</f>
        <v>18912.713106203097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2412.2030804175679</v>
      </c>
      <c r="T29" s="22">
        <f t="shared" si="7"/>
        <v>1312.998874494592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258202.89664441044</v>
      </c>
      <c r="D30" s="5">
        <f t="shared" si="0"/>
        <v>245344.94312225666</v>
      </c>
      <c r="E30" s="5">
        <f t="shared" si="1"/>
        <v>235844.94312225666</v>
      </c>
      <c r="F30" s="5">
        <f t="shared" si="2"/>
        <v>96489.427217843084</v>
      </c>
      <c r="G30" s="5">
        <f t="shared" si="3"/>
        <v>148855.51590441359</v>
      </c>
      <c r="H30" s="22">
        <f t="shared" si="10"/>
        <v>107751.28190044565</v>
      </c>
      <c r="I30" s="5">
        <f t="shared" si="4"/>
        <v>250895.97986413562</v>
      </c>
      <c r="J30" s="25">
        <f t="shared" si="5"/>
        <v>0.27603592945886357</v>
      </c>
      <c r="L30" s="22">
        <f t="shared" si="11"/>
        <v>88407.313771437461</v>
      </c>
      <c r="M30" s="5">
        <f>scrimecost*Meta!O27</f>
        <v>14878.148999999999</v>
      </c>
      <c r="N30" s="5">
        <f>L30-Grade17!L30</f>
        <v>19385.530933858186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2472.5081574280084</v>
      </c>
      <c r="T30" s="22">
        <f t="shared" si="7"/>
        <v>1292.3443593328168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264657.96906052064</v>
      </c>
      <c r="D31" s="5">
        <f t="shared" si="0"/>
        <v>251457.89670031302</v>
      </c>
      <c r="E31" s="5">
        <f t="shared" si="1"/>
        <v>241957.89670031302</v>
      </c>
      <c r="F31" s="5">
        <f t="shared" si="2"/>
        <v>99206.635083289133</v>
      </c>
      <c r="G31" s="5">
        <f t="shared" si="3"/>
        <v>152251.26161702391</v>
      </c>
      <c r="H31" s="22">
        <f t="shared" si="10"/>
        <v>110445.06394795678</v>
      </c>
      <c r="I31" s="5">
        <f t="shared" si="4"/>
        <v>256842.73717573896</v>
      </c>
      <c r="J31" s="25">
        <f t="shared" si="5"/>
        <v>0.27695265663340396</v>
      </c>
      <c r="L31" s="22">
        <f t="shared" si="11"/>
        <v>90617.496615723401</v>
      </c>
      <c r="M31" s="5">
        <f>scrimecost*Meta!O28</f>
        <v>13014.143999999998</v>
      </c>
      <c r="N31" s="5">
        <f>L31-Grade17!L31</f>
        <v>19870.169207204657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2534.3208613637107</v>
      </c>
      <c r="T31" s="22">
        <f t="shared" si="7"/>
        <v>1272.0147560996472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271274.41828703368</v>
      </c>
      <c r="D32" s="5">
        <f t="shared" si="0"/>
        <v>257723.67411782086</v>
      </c>
      <c r="E32" s="5">
        <f t="shared" si="1"/>
        <v>248223.67411782086</v>
      </c>
      <c r="F32" s="5">
        <f t="shared" si="2"/>
        <v>101991.77314537138</v>
      </c>
      <c r="G32" s="5">
        <f t="shared" si="3"/>
        <v>155731.90097244948</v>
      </c>
      <c r="H32" s="22">
        <f t="shared" si="10"/>
        <v>113206.19054665568</v>
      </c>
      <c r="I32" s="5">
        <f t="shared" si="4"/>
        <v>262938.16342013242</v>
      </c>
      <c r="J32" s="25">
        <f t="shared" si="5"/>
        <v>0.27784702460856542</v>
      </c>
      <c r="L32" s="22">
        <f t="shared" si="11"/>
        <v>92882.934031116471</v>
      </c>
      <c r="M32" s="5">
        <f>scrimecost*Meta!O29</f>
        <v>13014.143999999998</v>
      </c>
      <c r="N32" s="5">
        <f>L32-Grade17!L32</f>
        <v>20366.923437384758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2597.6788828978015</v>
      </c>
      <c r="T32" s="22">
        <f t="shared" si="7"/>
        <v>1252.0049536723777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278056.2787442095</v>
      </c>
      <c r="D33" s="5">
        <f t="shared" si="0"/>
        <v>264146.09597076639</v>
      </c>
      <c r="E33" s="5">
        <f t="shared" si="1"/>
        <v>254646.09597076639</v>
      </c>
      <c r="F33" s="5">
        <f t="shared" si="2"/>
        <v>104846.53965900565</v>
      </c>
      <c r="G33" s="5">
        <f t="shared" si="3"/>
        <v>159299.55631176074</v>
      </c>
      <c r="H33" s="22">
        <f t="shared" si="10"/>
        <v>116036.34531032208</v>
      </c>
      <c r="I33" s="5">
        <f t="shared" si="4"/>
        <v>269185.97532063571</v>
      </c>
      <c r="J33" s="25">
        <f t="shared" si="5"/>
        <v>0.27871957873067404</v>
      </c>
      <c r="L33" s="22">
        <f t="shared" si="11"/>
        <v>95205.007381894393</v>
      </c>
      <c r="M33" s="5">
        <f>scrimecost*Meta!O30</f>
        <v>13014.143999999998</v>
      </c>
      <c r="N33" s="5">
        <f>L33-Grade17!L33</f>
        <v>20876.096523319371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2662.6208549702455</v>
      </c>
      <c r="T33" s="22">
        <f t="shared" si="7"/>
        <v>1232.309921330329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285007.68571281474</v>
      </c>
      <c r="D34" s="5">
        <f t="shared" si="0"/>
        <v>270729.07837003551</v>
      </c>
      <c r="E34" s="5">
        <f t="shared" si="1"/>
        <v>261229.07837003551</v>
      </c>
      <c r="F34" s="5">
        <f t="shared" si="2"/>
        <v>107772.67533548079</v>
      </c>
      <c r="G34" s="5">
        <f t="shared" si="3"/>
        <v>162956.40303455474</v>
      </c>
      <c r="H34" s="22">
        <f t="shared" si="10"/>
        <v>118937.25394308013</v>
      </c>
      <c r="I34" s="5">
        <f t="shared" si="4"/>
        <v>275589.98251865164</v>
      </c>
      <c r="J34" s="25">
        <f t="shared" si="5"/>
        <v>0.27957085104492635</v>
      </c>
      <c r="L34" s="22">
        <f t="shared" si="11"/>
        <v>97585.132566441753</v>
      </c>
      <c r="M34" s="5">
        <f>scrimecost*Meta!O31</f>
        <v>13014.143999999998</v>
      </c>
      <c r="N34" s="5">
        <f>L34-Grade17!L34</f>
        <v>21397.998936402379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2729.1863763445049</v>
      </c>
      <c r="T34" s="22">
        <f t="shared" si="7"/>
        <v>1212.9247074900511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292132.87785563507</v>
      </c>
      <c r="D35" s="5">
        <f t="shared" si="0"/>
        <v>277476.63532928639</v>
      </c>
      <c r="E35" s="5">
        <f t="shared" si="1"/>
        <v>267976.63532928639</v>
      </c>
      <c r="F35" s="5">
        <f t="shared" si="2"/>
        <v>110771.96440386779</v>
      </c>
      <c r="G35" s="5">
        <f t="shared" si="3"/>
        <v>166704.67092541861</v>
      </c>
      <c r="H35" s="22">
        <f t="shared" si="10"/>
        <v>121910.68529165712</v>
      </c>
      <c r="I35" s="5">
        <f t="shared" si="4"/>
        <v>282154.08989661792</v>
      </c>
      <c r="J35" s="25">
        <f t="shared" si="5"/>
        <v>0.28040136061980675</v>
      </c>
      <c r="L35" s="22">
        <f t="shared" si="11"/>
        <v>100024.76088060279</v>
      </c>
      <c r="M35" s="5">
        <f>scrimecost*Meta!O32</f>
        <v>13014.143999999998</v>
      </c>
      <c r="N35" s="5">
        <f>L35-Grade17!L35</f>
        <v>21932.948909812432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2797.4160357531168</v>
      </c>
      <c r="T35" s="22">
        <f t="shared" si="7"/>
        <v>1193.8444384604304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299436.19980202592</v>
      </c>
      <c r="D36" s="5">
        <f t="shared" si="0"/>
        <v>284392.88121251849</v>
      </c>
      <c r="E36" s="5">
        <f t="shared" si="1"/>
        <v>274892.88121251849</v>
      </c>
      <c r="F36" s="5">
        <f t="shared" si="2"/>
        <v>113846.23569896448</v>
      </c>
      <c r="G36" s="5">
        <f t="shared" si="3"/>
        <v>170546.64551355402</v>
      </c>
      <c r="H36" s="22">
        <f t="shared" si="10"/>
        <v>124958.45242394853</v>
      </c>
      <c r="I36" s="5">
        <f t="shared" si="4"/>
        <v>288882.29995903326</v>
      </c>
      <c r="J36" s="25">
        <f t="shared" si="5"/>
        <v>0.28121161386359239</v>
      </c>
      <c r="L36" s="22">
        <f t="shared" si="11"/>
        <v>102525.37990261783</v>
      </c>
      <c r="M36" s="5">
        <f>scrimecost*Meta!O33</f>
        <v>10517.507000000001</v>
      </c>
      <c r="N36" s="5">
        <f>L36-Grade17!L36</f>
        <v>22481.272632557724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2867.3514366469421</v>
      </c>
      <c r="T36" s="22">
        <f t="shared" si="7"/>
        <v>1175.0643172173902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306922.10479707655</v>
      </c>
      <c r="D37" s="5">
        <f t="shared" ref="D37:D56" si="15">IF(A37&lt;startage,1,0)*(C37*(1-initialunempprob))+IF(A37=startage,1,0)*(C37*(1-unempprob))+IF(A37&gt;startage,1,0)*(C37*(1-unempprob)+unempprob*300*52)</f>
        <v>291482.03324283147</v>
      </c>
      <c r="E37" s="5">
        <f t="shared" si="1"/>
        <v>281982.03324283147</v>
      </c>
      <c r="F37" s="5">
        <f t="shared" si="2"/>
        <v>116997.36377643859</v>
      </c>
      <c r="G37" s="5">
        <f t="shared" si="3"/>
        <v>174484.66946639289</v>
      </c>
      <c r="H37" s="22">
        <f t="shared" ref="H37:H56" si="16">benefits*B37/expnorm</f>
        <v>128082.41373454724</v>
      </c>
      <c r="I37" s="5">
        <f t="shared" ref="I37:I56" si="17">G37+IF(A37&lt;startage,1,0)*(H37*(1-initialunempprob))+IF(A37&gt;=startage,1,0)*(H37*(1-unempprob))</f>
        <v>295778.71527300915</v>
      </c>
      <c r="J37" s="25">
        <f t="shared" si="5"/>
        <v>0.28200210483313953</v>
      </c>
      <c r="L37" s="22">
        <f t="shared" ref="L37:L56" si="18">(sincome+sbenefits)*(1-sunemp)*B37/expnorm</f>
        <v>105088.51440018328</v>
      </c>
      <c r="M37" s="5">
        <f>scrimecost*Meta!O34</f>
        <v>10517.507000000001</v>
      </c>
      <c r="N37" s="5">
        <f>L37-Grade17!L37</f>
        <v>23043.304448371666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2939.0352225631154</v>
      </c>
      <c r="T37" s="22">
        <f t="shared" si="7"/>
        <v>1156.579622197853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314595.15741700347</v>
      </c>
      <c r="D38" s="5">
        <f t="shared" si="15"/>
        <v>298748.41407390224</v>
      </c>
      <c r="E38" s="5">
        <f t="shared" si="1"/>
        <v>289248.41407390224</v>
      </c>
      <c r="F38" s="5">
        <f t="shared" si="2"/>
        <v>120227.27005584954</v>
      </c>
      <c r="G38" s="5">
        <f t="shared" si="3"/>
        <v>178521.1440180527</v>
      </c>
      <c r="H38" s="22">
        <f t="shared" si="16"/>
        <v>131284.47407791091</v>
      </c>
      <c r="I38" s="5">
        <f t="shared" si="17"/>
        <v>302847.54096983431</v>
      </c>
      <c r="J38" s="25">
        <f t="shared" si="5"/>
        <v>0.28277331553513652</v>
      </c>
      <c r="L38" s="22">
        <f t="shared" si="18"/>
        <v>107715.72726018786</v>
      </c>
      <c r="M38" s="5">
        <f>scrimecost*Meta!O35</f>
        <v>10517.507000000001</v>
      </c>
      <c r="N38" s="5">
        <f>L38-Grade17!L38</f>
        <v>23619.387059580957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3012.5111031271936</v>
      </c>
      <c r="T38" s="22">
        <f t="shared" si="7"/>
        <v>1138.3857061126762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322460.03635242855</v>
      </c>
      <c r="D39" s="5">
        <f t="shared" si="15"/>
        <v>306196.45442574983</v>
      </c>
      <c r="E39" s="5">
        <f t="shared" si="1"/>
        <v>296696.45442574983</v>
      </c>
      <c r="F39" s="5">
        <f t="shared" si="2"/>
        <v>123537.92399224579</v>
      </c>
      <c r="G39" s="5">
        <f t="shared" si="3"/>
        <v>182658.53043350403</v>
      </c>
      <c r="H39" s="22">
        <f t="shared" si="16"/>
        <v>134566.5859298587</v>
      </c>
      <c r="I39" s="5">
        <f t="shared" si="17"/>
        <v>310093.08730908018</v>
      </c>
      <c r="J39" s="25">
        <f t="shared" si="5"/>
        <v>0.28352571622001183</v>
      </c>
      <c r="L39" s="22">
        <f t="shared" si="18"/>
        <v>110408.62044169255</v>
      </c>
      <c r="M39" s="5">
        <f>scrimecost*Meta!O36</f>
        <v>10517.507000000001</v>
      </c>
      <c r="N39" s="5">
        <f>L39-Grade17!L39</f>
        <v>24209.87173607049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3087.8238807053744</v>
      </c>
      <c r="T39" s="22">
        <f t="shared" si="7"/>
        <v>1120.4779947782677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330521.53726123919</v>
      </c>
      <c r="D40" s="5">
        <f t="shared" si="15"/>
        <v>313830.69578639348</v>
      </c>
      <c r="E40" s="5">
        <f t="shared" si="1"/>
        <v>304330.69578639348</v>
      </c>
      <c r="F40" s="5">
        <f t="shared" si="2"/>
        <v>126931.3442770519</v>
      </c>
      <c r="G40" s="5">
        <f t="shared" si="3"/>
        <v>186899.35150934156</v>
      </c>
      <c r="H40" s="22">
        <f t="shared" si="16"/>
        <v>137930.75057810513</v>
      </c>
      <c r="I40" s="5">
        <f t="shared" si="17"/>
        <v>317519.77230680711</v>
      </c>
      <c r="J40" s="25">
        <f t="shared" si="5"/>
        <v>0.28425976566867056</v>
      </c>
      <c r="L40" s="22">
        <f t="shared" si="18"/>
        <v>113168.83595273485</v>
      </c>
      <c r="M40" s="5">
        <f>scrimecost*Meta!O37</f>
        <v>10517.507000000001</v>
      </c>
      <c r="N40" s="5">
        <f>L40-Grade17!L40</f>
        <v>24815.118529472253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3165.019477723009</v>
      </c>
      <c r="T40" s="22">
        <f t="shared" si="7"/>
        <v>1102.8519859665755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338784.57569277019</v>
      </c>
      <c r="D41" s="5">
        <f t="shared" si="15"/>
        <v>321655.79318105336</v>
      </c>
      <c r="E41" s="5">
        <f t="shared" si="1"/>
        <v>312155.79318105336</v>
      </c>
      <c r="F41" s="5">
        <f t="shared" si="2"/>
        <v>130409.60006897821</v>
      </c>
      <c r="G41" s="5">
        <f t="shared" si="3"/>
        <v>191246.19311207515</v>
      </c>
      <c r="H41" s="22">
        <f t="shared" si="16"/>
        <v>141379.01934255776</v>
      </c>
      <c r="I41" s="5">
        <f t="shared" si="17"/>
        <v>325132.12442947738</v>
      </c>
      <c r="J41" s="25">
        <f t="shared" si="5"/>
        <v>0.28497591147224011</v>
      </c>
      <c r="L41" s="22">
        <f t="shared" si="18"/>
        <v>115998.05685155322</v>
      </c>
      <c r="M41" s="5">
        <f>scrimecost*Meta!O38</f>
        <v>7026.7340000000004</v>
      </c>
      <c r="N41" s="5">
        <f>L41-Grade17!L41</f>
        <v>25435.496492709048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3244.1449646660826</v>
      </c>
      <c r="T41" s="22">
        <f t="shared" si="7"/>
        <v>1085.5032482731713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347254.19008508942</v>
      </c>
      <c r="D42" s="5">
        <f t="shared" si="15"/>
        <v>329676.51801057963</v>
      </c>
      <c r="E42" s="5">
        <f t="shared" si="1"/>
        <v>320176.51801057963</v>
      </c>
      <c r="F42" s="5">
        <f t="shared" si="2"/>
        <v>133974.81225570265</v>
      </c>
      <c r="G42" s="5">
        <f t="shared" si="3"/>
        <v>195701.70575487698</v>
      </c>
      <c r="H42" s="22">
        <f t="shared" si="16"/>
        <v>144913.49482612169</v>
      </c>
      <c r="I42" s="5">
        <f t="shared" si="17"/>
        <v>332934.7853552142</v>
      </c>
      <c r="J42" s="25">
        <f t="shared" si="5"/>
        <v>0.28567459030499087</v>
      </c>
      <c r="L42" s="22">
        <f t="shared" si="18"/>
        <v>118898.00827284204</v>
      </c>
      <c r="M42" s="5">
        <f>scrimecost*Meta!O39</f>
        <v>7026.7340000000004</v>
      </c>
      <c r="N42" s="5">
        <f>L42-Grade17!L42</f>
        <v>26071.383905026771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3325.2485887827343</v>
      </c>
      <c r="T42" s="22">
        <f t="shared" si="7"/>
        <v>1068.4274200031391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355935.54483721661</v>
      </c>
      <c r="D43" s="5">
        <f t="shared" si="15"/>
        <v>337897.76096084411</v>
      </c>
      <c r="E43" s="5">
        <f t="shared" si="1"/>
        <v>328397.76096084411</v>
      </c>
      <c r="F43" s="5">
        <f t="shared" si="2"/>
        <v>137629.15474709525</v>
      </c>
      <c r="G43" s="5">
        <f t="shared" si="3"/>
        <v>200268.60621374886</v>
      </c>
      <c r="H43" s="22">
        <f t="shared" si="16"/>
        <v>148536.33219677472</v>
      </c>
      <c r="I43" s="5">
        <f t="shared" si="17"/>
        <v>340932.51280409453</v>
      </c>
      <c r="J43" s="25">
        <f t="shared" si="5"/>
        <v>0.28635622819060147</v>
      </c>
      <c r="L43" s="22">
        <f t="shared" si="18"/>
        <v>121870.45847966308</v>
      </c>
      <c r="M43" s="5">
        <f>scrimecost*Meta!O40</f>
        <v>7026.7340000000004</v>
      </c>
      <c r="N43" s="5">
        <f>L43-Grade17!L43</f>
        <v>26723.168502652421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3408.3798035023001</v>
      </c>
      <c r="T43" s="22">
        <f t="shared" si="7"/>
        <v>1051.6202080744865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364833.93345814705</v>
      </c>
      <c r="D44" s="5">
        <f t="shared" si="15"/>
        <v>346324.53498486523</v>
      </c>
      <c r="E44" s="5">
        <f t="shared" si="1"/>
        <v>336824.53498486523</v>
      </c>
      <c r="F44" s="5">
        <f t="shared" si="2"/>
        <v>141374.85580077261</v>
      </c>
      <c r="G44" s="5">
        <f t="shared" si="3"/>
        <v>204949.67918409262</v>
      </c>
      <c r="H44" s="22">
        <f t="shared" si="16"/>
        <v>152249.74050169409</v>
      </c>
      <c r="I44" s="5">
        <f t="shared" si="17"/>
        <v>349130.1834391969</v>
      </c>
      <c r="J44" s="25">
        <f t="shared" si="5"/>
        <v>0.2870212407619287</v>
      </c>
      <c r="L44" s="22">
        <f t="shared" si="18"/>
        <v>124917.21994165466</v>
      </c>
      <c r="M44" s="5">
        <f>scrimecost*Meta!O41</f>
        <v>7026.7340000000004</v>
      </c>
      <c r="N44" s="5">
        <f>L44-Grade17!L44</f>
        <v>27391.247715218764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3493.5892985898618</v>
      </c>
      <c r="T44" s="22">
        <f t="shared" si="7"/>
        <v>1035.0773869388149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373954.78179460065</v>
      </c>
      <c r="D45" s="5">
        <f t="shared" si="15"/>
        <v>354961.97835948679</v>
      </c>
      <c r="E45" s="5">
        <f t="shared" si="1"/>
        <v>345461.97835948679</v>
      </c>
      <c r="F45" s="5">
        <f t="shared" si="2"/>
        <v>145214.19938079189</v>
      </c>
      <c r="G45" s="5">
        <f t="shared" si="3"/>
        <v>209747.7789786949</v>
      </c>
      <c r="H45" s="22">
        <f t="shared" si="16"/>
        <v>156055.98401423643</v>
      </c>
      <c r="I45" s="5">
        <f t="shared" si="17"/>
        <v>357532.79584017675</v>
      </c>
      <c r="J45" s="25">
        <f t="shared" si="5"/>
        <v>0.28767003351444315</v>
      </c>
      <c r="L45" s="22">
        <f t="shared" si="18"/>
        <v>128040.15044019601</v>
      </c>
      <c r="M45" s="5">
        <f>scrimecost*Meta!O42</f>
        <v>7026.7340000000004</v>
      </c>
      <c r="N45" s="5">
        <f>L45-Grade17!L45</f>
        <v>28076.028908099193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3580.9290310546035</v>
      </c>
      <c r="T45" s="22">
        <f t="shared" si="7"/>
        <v>1018.7947975189497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383303.65133946575</v>
      </c>
      <c r="D46" s="5">
        <f t="shared" si="15"/>
        <v>363815.35781847406</v>
      </c>
      <c r="E46" s="5">
        <f t="shared" si="1"/>
        <v>354315.35781847406</v>
      </c>
      <c r="F46" s="5">
        <f t="shared" si="2"/>
        <v>149149.52655031174</v>
      </c>
      <c r="G46" s="5">
        <f t="shared" si="3"/>
        <v>214665.83126816232</v>
      </c>
      <c r="H46" s="22">
        <f t="shared" si="16"/>
        <v>159957.3836145924</v>
      </c>
      <c r="I46" s="5">
        <f t="shared" si="17"/>
        <v>366145.47355118132</v>
      </c>
      <c r="J46" s="25">
        <f t="shared" si="5"/>
        <v>0.28830300205348164</v>
      </c>
      <c r="L46" s="22">
        <f t="shared" si="18"/>
        <v>131241.15420120096</v>
      </c>
      <c r="M46" s="5">
        <f>scrimecost*Meta!O43</f>
        <v>3897.4649999999997</v>
      </c>
      <c r="N46" s="5">
        <f>L46-Grade17!L46</f>
        <v>28777.929630801736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3670.4522568309767</v>
      </c>
      <c r="T46" s="22">
        <f t="shared" ref="T46:T69" si="20">S46/sreturn^(A46-startage+1)</f>
        <v>1002.7683461633152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392886.24262295233</v>
      </c>
      <c r="D47" s="5">
        <f t="shared" si="15"/>
        <v>372890.07176393585</v>
      </c>
      <c r="E47" s="5">
        <f t="shared" si="1"/>
        <v>363390.07176393585</v>
      </c>
      <c r="F47" s="5">
        <f t="shared" si="2"/>
        <v>153183.23689906951</v>
      </c>
      <c r="G47" s="5">
        <f t="shared" si="3"/>
        <v>219706.83486486634</v>
      </c>
      <c r="H47" s="22">
        <f t="shared" si="16"/>
        <v>163956.31820495718</v>
      </c>
      <c r="I47" s="5">
        <f t="shared" si="17"/>
        <v>374973.46820496081</v>
      </c>
      <c r="J47" s="25">
        <f t="shared" si="5"/>
        <v>0.28892053233547044</v>
      </c>
      <c r="L47" s="22">
        <f t="shared" si="18"/>
        <v>134522.18305623095</v>
      </c>
      <c r="M47" s="5">
        <f>scrimecost*Meta!O44</f>
        <v>3897.4649999999997</v>
      </c>
      <c r="N47" s="5">
        <f>L47-Grade17!L47</f>
        <v>29497.377871571749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3762.2135632517475</v>
      </c>
      <c r="T47" s="22">
        <f t="shared" si="20"/>
        <v>986.9940036167136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402708.39868852607</v>
      </c>
      <c r="D48" s="5">
        <f t="shared" si="15"/>
        <v>382191.65355803416</v>
      </c>
      <c r="E48" s="5">
        <f t="shared" si="1"/>
        <v>372691.65355803416</v>
      </c>
      <c r="F48" s="5">
        <f t="shared" si="2"/>
        <v>157317.79000654619</v>
      </c>
      <c r="G48" s="5">
        <f t="shared" si="3"/>
        <v>224873.86355148797</v>
      </c>
      <c r="H48" s="22">
        <f t="shared" si="16"/>
        <v>168055.2261600811</v>
      </c>
      <c r="I48" s="5">
        <f t="shared" si="17"/>
        <v>384022.16272508481</v>
      </c>
      <c r="J48" s="25">
        <f t="shared" si="5"/>
        <v>0.28952300090326422</v>
      </c>
      <c r="L48" s="22">
        <f t="shared" si="18"/>
        <v>137885.23763263671</v>
      </c>
      <c r="M48" s="5">
        <f>scrimecost*Meta!O45</f>
        <v>3897.4649999999997</v>
      </c>
      <c r="N48" s="5">
        <f>L48-Grade17!L48</f>
        <v>30234.81231836103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3856.268902333039</v>
      </c>
      <c r="T48" s="22">
        <f t="shared" si="20"/>
        <v>971.46780400734167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412776.10865573928</v>
      </c>
      <c r="D49" s="5">
        <f t="shared" si="15"/>
        <v>391725.77489698509</v>
      </c>
      <c r="E49" s="5">
        <f t="shared" si="1"/>
        <v>382225.77489698509</v>
      </c>
      <c r="F49" s="5">
        <f t="shared" si="2"/>
        <v>161617.2224396496</v>
      </c>
      <c r="G49" s="5">
        <f t="shared" si="3"/>
        <v>230108.55245733549</v>
      </c>
      <c r="H49" s="22">
        <f t="shared" si="16"/>
        <v>172256.60681408312</v>
      </c>
      <c r="I49" s="5">
        <f t="shared" si="17"/>
        <v>393235.55911027221</v>
      </c>
      <c r="J49" s="25">
        <f t="shared" si="5"/>
        <v>0.29022180871342623</v>
      </c>
      <c r="L49" s="22">
        <f t="shared" si="18"/>
        <v>141332.36857345261</v>
      </c>
      <c r="M49" s="5">
        <f>scrimecost*Meta!O46</f>
        <v>3897.4649999999997</v>
      </c>
      <c r="N49" s="5">
        <f>L49-Grade17!L49</f>
        <v>30990.682626320064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3952.6756248913662</v>
      </c>
      <c r="T49" s="22">
        <f t="shared" si="20"/>
        <v>956.18584384970654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423095.51137213269</v>
      </c>
      <c r="D50" s="5">
        <f t="shared" si="15"/>
        <v>401498.24926940963</v>
      </c>
      <c r="E50" s="5">
        <f t="shared" si="1"/>
        <v>391998.24926940963</v>
      </c>
      <c r="F50" s="5">
        <f t="shared" si="2"/>
        <v>166156.53678564078</v>
      </c>
      <c r="G50" s="5">
        <f t="shared" si="3"/>
        <v>235341.71248376885</v>
      </c>
      <c r="H50" s="22">
        <f t="shared" si="16"/>
        <v>176563.02198443515</v>
      </c>
      <c r="I50" s="5">
        <f t="shared" si="17"/>
        <v>402546.89430302894</v>
      </c>
      <c r="J50" s="25">
        <f t="shared" si="5"/>
        <v>0.29113671479787617</v>
      </c>
      <c r="L50" s="22">
        <f t="shared" si="18"/>
        <v>144865.67778778891</v>
      </c>
      <c r="M50" s="5">
        <f>scrimecost*Meta!O47</f>
        <v>3897.4649999999997</v>
      </c>
      <c r="N50" s="5">
        <f>L50-Grade17!L50</f>
        <v>31765.449691978036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4051.4925155136466</v>
      </c>
      <c r="T50" s="22">
        <f t="shared" si="20"/>
        <v>941.14428106324021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433672.89915643603</v>
      </c>
      <c r="D51" s="5">
        <f t="shared" si="15"/>
        <v>411515.03550114488</v>
      </c>
      <c r="E51" s="5">
        <f t="shared" si="1"/>
        <v>402015.03550114488</v>
      </c>
      <c r="F51" s="5">
        <f t="shared" si="2"/>
        <v>170809.3339902818</v>
      </c>
      <c r="G51" s="5">
        <f t="shared" si="3"/>
        <v>240705.70151086309</v>
      </c>
      <c r="H51" s="22">
        <f t="shared" si="16"/>
        <v>180977.09753404604</v>
      </c>
      <c r="I51" s="5">
        <f t="shared" si="17"/>
        <v>412091.01287560468</v>
      </c>
      <c r="J51" s="25">
        <f t="shared" si="5"/>
        <v>0.29202930609977862</v>
      </c>
      <c r="L51" s="22">
        <f t="shared" si="18"/>
        <v>148487.31973248365</v>
      </c>
      <c r="M51" s="5">
        <f>scrimecost*Meta!O48</f>
        <v>2056.0540000000001</v>
      </c>
      <c r="N51" s="5">
        <f>L51-Grade17!L51</f>
        <v>32559.585934277522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4152.7798284014925</v>
      </c>
      <c r="T51" s="22">
        <f t="shared" si="20"/>
        <v>926.3393340063584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444514.72163534688</v>
      </c>
      <c r="D52" s="5">
        <f t="shared" si="15"/>
        <v>421782.24138867349</v>
      </c>
      <c r="E52" s="5">
        <f t="shared" si="1"/>
        <v>412282.24138867349</v>
      </c>
      <c r="F52" s="5">
        <f t="shared" si="2"/>
        <v>175578.45112503885</v>
      </c>
      <c r="G52" s="5">
        <f t="shared" si="3"/>
        <v>246203.79026363464</v>
      </c>
      <c r="H52" s="22">
        <f t="shared" si="16"/>
        <v>185501.52497239719</v>
      </c>
      <c r="I52" s="5">
        <f t="shared" si="17"/>
        <v>421873.73441249481</v>
      </c>
      <c r="J52" s="25">
        <f t="shared" si="5"/>
        <v>0.29290012688212247</v>
      </c>
      <c r="L52" s="22">
        <f t="shared" si="18"/>
        <v>152199.50272579573</v>
      </c>
      <c r="M52" s="5">
        <f>scrimecost*Meta!O49</f>
        <v>2056.0540000000001</v>
      </c>
      <c r="N52" s="5">
        <f>L52-Grade17!L52</f>
        <v>33373.575582634468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4256.5993241115302</v>
      </c>
      <c r="T52" s="22">
        <f t="shared" si="20"/>
        <v>911.76728052569717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455627.58967623045</v>
      </c>
      <c r="D53" s="5">
        <f t="shared" si="15"/>
        <v>432306.12742339022</v>
      </c>
      <c r="E53" s="5">
        <f t="shared" si="1"/>
        <v>422806.12742339022</v>
      </c>
      <c r="F53" s="5">
        <f t="shared" si="2"/>
        <v>180466.79618816476</v>
      </c>
      <c r="G53" s="5">
        <f t="shared" si="3"/>
        <v>251839.33123522546</v>
      </c>
      <c r="H53" s="22">
        <f t="shared" si="16"/>
        <v>190139.06309670708</v>
      </c>
      <c r="I53" s="5">
        <f t="shared" si="17"/>
        <v>431901.02398780704</v>
      </c>
      <c r="J53" s="25">
        <f t="shared" si="5"/>
        <v>0.29374970813318968</v>
      </c>
      <c r="L53" s="22">
        <f t="shared" si="18"/>
        <v>156004.49029394056</v>
      </c>
      <c r="M53" s="5">
        <f>scrimecost*Meta!O50</f>
        <v>2056.0540000000001</v>
      </c>
      <c r="N53" s="5">
        <f>L53-Grade17!L53</f>
        <v>34207.914972200262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4363.0143072143101</v>
      </c>
      <c r="T53" s="22">
        <f t="shared" si="20"/>
        <v>897.42445702032273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467018.27941813628</v>
      </c>
      <c r="D54" s="5">
        <f t="shared" si="15"/>
        <v>443093.11060897505</v>
      </c>
      <c r="E54" s="5">
        <f t="shared" si="1"/>
        <v>433593.11060897505</v>
      </c>
      <c r="F54" s="5">
        <f t="shared" si="2"/>
        <v>185477.34987786892</v>
      </c>
      <c r="G54" s="5">
        <f t="shared" si="3"/>
        <v>257615.76073110613</v>
      </c>
      <c r="H54" s="22">
        <f t="shared" si="16"/>
        <v>194892.53967412477</v>
      </c>
      <c r="I54" s="5">
        <f t="shared" si="17"/>
        <v>442178.99580250226</v>
      </c>
      <c r="J54" s="25">
        <f t="shared" si="5"/>
        <v>0.29457856789032844</v>
      </c>
      <c r="L54" s="22">
        <f t="shared" si="18"/>
        <v>159904.60255128911</v>
      </c>
      <c r="M54" s="5">
        <f>scrimecost*Meta!O51</f>
        <v>2056.0540000000001</v>
      </c>
      <c r="N54" s="5">
        <f>L54-Grade17!L54</f>
        <v>35063.112846505319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4472.0896648946737</v>
      </c>
      <c r="T54" s="22">
        <f t="shared" si="20"/>
        <v>883.30725752065973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478693.7364035896</v>
      </c>
      <c r="D55" s="5">
        <f t="shared" si="15"/>
        <v>454149.76837419934</v>
      </c>
      <c r="E55" s="5">
        <f t="shared" si="1"/>
        <v>444649.76837419934</v>
      </c>
      <c r="F55" s="5">
        <f t="shared" si="2"/>
        <v>190613.16740981562</v>
      </c>
      <c r="G55" s="5">
        <f t="shared" si="3"/>
        <v>263536.60096438369</v>
      </c>
      <c r="H55" s="22">
        <f t="shared" si="16"/>
        <v>199764.85316597787</v>
      </c>
      <c r="I55" s="5">
        <f t="shared" si="17"/>
        <v>452713.91691256472</v>
      </c>
      <c r="J55" s="25">
        <f t="shared" si="5"/>
        <v>0.29538721155582959</v>
      </c>
      <c r="L55" s="22">
        <f t="shared" si="18"/>
        <v>163902.21761507131</v>
      </c>
      <c r="M55" s="5">
        <f>scrimecost*Meta!O52</f>
        <v>2056.0540000000001</v>
      </c>
      <c r="N55" s="5">
        <f>L55-Grade17!L55</f>
        <v>35939.690667667921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4583.8919065170367</v>
      </c>
      <c r="T55" s="22">
        <f t="shared" si="20"/>
        <v>869.41213278188911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490661.07981367933</v>
      </c>
      <c r="D56" s="5">
        <f t="shared" si="15"/>
        <v>465482.84258355427</v>
      </c>
      <c r="E56" s="5">
        <f t="shared" si="1"/>
        <v>455982.84258355427</v>
      </c>
      <c r="F56" s="5">
        <f t="shared" si="2"/>
        <v>195877.38038006096</v>
      </c>
      <c r="G56" s="5">
        <f t="shared" si="3"/>
        <v>269605.46220349334</v>
      </c>
      <c r="H56" s="22">
        <f t="shared" si="16"/>
        <v>204758.9744951273</v>
      </c>
      <c r="I56" s="5">
        <f t="shared" si="17"/>
        <v>463512.21105037886</v>
      </c>
      <c r="J56" s="25">
        <f t="shared" si="5"/>
        <v>0.29617613220509892</v>
      </c>
      <c r="L56" s="22">
        <f t="shared" si="18"/>
        <v>167999.77305544811</v>
      </c>
      <c r="M56" s="5">
        <f>scrimecost*Meta!O53</f>
        <v>621.33500000000004</v>
      </c>
      <c r="N56" s="5">
        <f>L56-Grade17!L56</f>
        <v>36838.182934359647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4698.4892041799667</v>
      </c>
      <c r="T56" s="22">
        <f t="shared" si="20"/>
        <v>855.73558939163945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621.33500000000004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621.33500000000004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621.33500000000004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621.33500000000004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621.33500000000004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621.33500000000004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621.33500000000004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621.33500000000004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621.33500000000004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621.33500000000004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621.33500000000004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621.33500000000004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621.33500000000004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2.0099832909181714E-10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7" sqref="G7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0.878</v>
      </c>
      <c r="D3" s="8">
        <f>Grade9!T2</f>
        <v>1.0458845262786052</v>
      </c>
      <c r="F3" s="15">
        <f t="shared" ref="F3:F12" si="0">(D3-1)*100</f>
        <v>4.5884526278605176</v>
      </c>
      <c r="G3" s="15">
        <f>K3*M3+K4*M4+K5*M5+K6*M6</f>
        <v>3.9640768364692534</v>
      </c>
      <c r="H3" s="15"/>
      <c r="I3" s="15"/>
      <c r="K3" s="8">
        <f>1-B3</f>
        <v>0.122</v>
      </c>
      <c r="L3" s="8">
        <f>D3</f>
        <v>1.0458845262786052</v>
      </c>
      <c r="M3" s="8">
        <f t="shared" ref="M3:M12" si="1">(L3-1)*100</f>
        <v>4.5884526278605176</v>
      </c>
    </row>
    <row r="4" spans="1:22" x14ac:dyDescent="0.2">
      <c r="A4" s="18">
        <v>10</v>
      </c>
      <c r="B4" s="11">
        <f>Meta!E4</f>
        <v>0.878</v>
      </c>
      <c r="D4" s="8">
        <f>Grade10!T2</f>
        <v>1.0403741129336728</v>
      </c>
      <c r="F4" s="15">
        <f t="shared" si="0"/>
        <v>4.0374112933672768</v>
      </c>
      <c r="G4" s="15">
        <f>N4*P4+N5*P5+N6*P6</f>
        <v>3.6093208107641432</v>
      </c>
      <c r="H4" s="15"/>
      <c r="I4" s="15"/>
      <c r="K4" s="8">
        <f>B3*(1-B4)</f>
        <v>0.107116</v>
      </c>
      <c r="L4" s="8">
        <f>(D3*D4)^0.5</f>
        <v>1.0431256809503631</v>
      </c>
      <c r="M4" s="8">
        <f t="shared" si="1"/>
        <v>4.3125680950363066</v>
      </c>
      <c r="N4" s="8">
        <f>1-B4</f>
        <v>0.122</v>
      </c>
      <c r="O4" s="8">
        <f>D4</f>
        <v>1.0403741129336728</v>
      </c>
      <c r="P4" s="8">
        <f>(O4-1)*100</f>
        <v>4.0374112933672768</v>
      </c>
    </row>
    <row r="5" spans="1:22" x14ac:dyDescent="0.2">
      <c r="A5" s="18">
        <v>11</v>
      </c>
      <c r="B5" s="11">
        <f>Meta!E5</f>
        <v>0.878</v>
      </c>
      <c r="D5" s="8">
        <f>Grade11!T2</f>
        <v>1.0349962210547985</v>
      </c>
      <c r="F5" s="15">
        <f t="shared" si="0"/>
        <v>3.4996221054798493</v>
      </c>
      <c r="G5" s="15">
        <f>Q5*S5+Q6*S6</f>
        <v>3.2905601967821165</v>
      </c>
      <c r="H5" s="15"/>
      <c r="I5" s="15"/>
      <c r="K5" s="8">
        <f>B3*B4*(1-B5)</f>
        <v>9.4047848000000003E-2</v>
      </c>
      <c r="L5" s="8">
        <f>(D3*D4*D5)^(1/3)</f>
        <v>1.0404087908078681</v>
      </c>
      <c r="M5" s="8">
        <f t="shared" si="1"/>
        <v>4.0408790807868078</v>
      </c>
      <c r="N5" s="8">
        <f>B4*(1-B5)</f>
        <v>0.107116</v>
      </c>
      <c r="O5" s="8">
        <f>(D4*D5)^0.5</f>
        <v>1.0376816830654714</v>
      </c>
      <c r="P5" s="8">
        <f>(O5-1)*100</f>
        <v>3.7681683065471372</v>
      </c>
      <c r="Q5" s="8">
        <f>1-B5</f>
        <v>0.122</v>
      </c>
      <c r="R5" s="8">
        <f>D5</f>
        <v>1.0349962210547985</v>
      </c>
      <c r="S5" s="8">
        <f>(R5-1)*100</f>
        <v>3.4996221054798493</v>
      </c>
    </row>
    <row r="6" spans="1:22" x14ac:dyDescent="0.2">
      <c r="A6" s="18">
        <v>12</v>
      </c>
      <c r="B6" s="11">
        <f>Meta!E6</f>
        <v>0.878</v>
      </c>
      <c r="D6" s="8">
        <f>Grade12!T2</f>
        <v>1.030239468788315</v>
      </c>
      <c r="F6" s="15">
        <f t="shared" si="0"/>
        <v>3.023946878831496</v>
      </c>
      <c r="G6" s="15">
        <f>T6*V6</f>
        <v>3.023946878831496</v>
      </c>
      <c r="H6" s="15"/>
      <c r="I6" s="15"/>
      <c r="K6" s="8">
        <f>B3*B4*B5</f>
        <v>0.67683615200000002</v>
      </c>
      <c r="L6" s="8">
        <f>(D3*D4*D5*D6)^0.25</f>
        <v>1.0378570881985947</v>
      </c>
      <c r="M6" s="8">
        <f t="shared" si="1"/>
        <v>3.7857088198594679</v>
      </c>
      <c r="N6" s="8">
        <f>B4*B5</f>
        <v>0.77088400000000001</v>
      </c>
      <c r="O6" s="8">
        <f>(D4*D5*D6)^(1/3)</f>
        <v>1.035194990642551</v>
      </c>
      <c r="P6" s="8">
        <f>(O6-1)*100</f>
        <v>3.5194990642551049</v>
      </c>
      <c r="Q6" s="8">
        <f>B5</f>
        <v>0.878</v>
      </c>
      <c r="R6" s="8">
        <f>(D5*D6)^0.5</f>
        <v>1.0326151059215669</v>
      </c>
      <c r="S6" s="8">
        <f>(R6-1)*100</f>
        <v>3.2615105921566911</v>
      </c>
      <c r="T6" s="8">
        <v>1</v>
      </c>
      <c r="U6" s="8">
        <f>D6</f>
        <v>1.030239468788315</v>
      </c>
      <c r="V6" s="8">
        <f>(U6-1)*100</f>
        <v>3.023946878831496</v>
      </c>
    </row>
    <row r="7" spans="1:22" x14ac:dyDescent="0.2">
      <c r="A7" s="18">
        <v>13</v>
      </c>
      <c r="B7" s="11">
        <f>Meta!E7</f>
        <v>0.497</v>
      </c>
      <c r="D7" s="8">
        <f>Grade13!T2</f>
        <v>1.0395701340132244</v>
      </c>
      <c r="F7" s="15">
        <f t="shared" si="0"/>
        <v>3.9570134013224401</v>
      </c>
      <c r="G7" s="15">
        <f>K7*M7+K8*M8+K9*M9+K10*M10</f>
        <v>3.9826956348099611</v>
      </c>
      <c r="H7" s="15"/>
      <c r="I7" s="15"/>
      <c r="K7" s="8">
        <f>1-B7</f>
        <v>0.503</v>
      </c>
      <c r="L7" s="8">
        <f>D7</f>
        <v>1.0395701340132244</v>
      </c>
      <c r="M7" s="8">
        <f t="shared" si="1"/>
        <v>3.9570134013224401</v>
      </c>
    </row>
    <row r="8" spans="1:22" x14ac:dyDescent="0.2">
      <c r="A8" s="18">
        <v>14</v>
      </c>
      <c r="B8" s="11">
        <f>Meta!E8</f>
        <v>0.497</v>
      </c>
      <c r="D8" s="8">
        <f>Grade14!T2</f>
        <v>1.0401772508506439</v>
      </c>
      <c r="F8" s="15">
        <f t="shared" si="0"/>
        <v>4.0177250850643942</v>
      </c>
      <c r="G8" s="15">
        <f>N8*P8+N9*P9+N10*P10</f>
        <v>4.0386327386902678</v>
      </c>
      <c r="H8" s="15"/>
      <c r="I8" s="15"/>
      <c r="K8" s="8">
        <f>B7*(1-B8)</f>
        <v>0.24999099999999999</v>
      </c>
      <c r="L8" s="8">
        <f>(D7*D8)^0.5</f>
        <v>1.0398736481247668</v>
      </c>
      <c r="M8" s="8">
        <f t="shared" si="1"/>
        <v>3.9873648124766792</v>
      </c>
      <c r="N8" s="8">
        <f>1-B8</f>
        <v>0.503</v>
      </c>
      <c r="O8" s="8">
        <f>D8</f>
        <v>1.0401772508506439</v>
      </c>
      <c r="P8" s="8">
        <f>(O8-1)*100</f>
        <v>4.0177250850643942</v>
      </c>
    </row>
    <row r="9" spans="1:22" x14ac:dyDescent="0.2">
      <c r="A9" s="18">
        <v>15</v>
      </c>
      <c r="B9" s="11">
        <f>Meta!E9</f>
        <v>0.497</v>
      </c>
      <c r="D9" s="8">
        <f>Grade15!T2</f>
        <v>1.0407853719592604</v>
      </c>
      <c r="F9" s="15">
        <f t="shared" si="0"/>
        <v>4.0785371959260353</v>
      </c>
      <c r="G9" s="15">
        <f>Q9*S9+Q10*S10</f>
        <v>4.0884823304916829</v>
      </c>
      <c r="H9" s="15"/>
      <c r="I9" s="15"/>
      <c r="K9" s="8">
        <f>B7*B8*(1-B9)</f>
        <v>0.12424552700000001</v>
      </c>
      <c r="L9" s="8">
        <f>(D7*D8*D9)^(1/3)</f>
        <v>1.0401774672943149</v>
      </c>
      <c r="M9" s="8">
        <f t="shared" si="1"/>
        <v>4.0177467294314928</v>
      </c>
      <c r="N9" s="8">
        <f>B8*(1-B9)</f>
        <v>0.24999099999999999</v>
      </c>
      <c r="O9" s="8">
        <f>(D8*D9)^0.5</f>
        <v>1.0404812669770409</v>
      </c>
      <c r="P9" s="8">
        <f>(O9-1)*100</f>
        <v>4.0481266977040908</v>
      </c>
      <c r="Q9" s="8">
        <f>1-B9</f>
        <v>0.503</v>
      </c>
      <c r="R9" s="8">
        <f>D9</f>
        <v>1.0407853719592604</v>
      </c>
      <c r="S9" s="8">
        <f>(R9-1)*100</f>
        <v>4.0785371959260353</v>
      </c>
    </row>
    <row r="10" spans="1:22" x14ac:dyDescent="0.2">
      <c r="A10" s="18">
        <v>16</v>
      </c>
      <c r="B10" s="11">
        <f>Meta!E10</f>
        <v>0.497</v>
      </c>
      <c r="D10" s="8">
        <f>Grade16!T2</f>
        <v>1.0411856170538512</v>
      </c>
      <c r="F10" s="15">
        <f t="shared" si="0"/>
        <v>4.1185617053851153</v>
      </c>
      <c r="G10" s="15">
        <f>T10*V10</f>
        <v>4.1185617053851153</v>
      </c>
      <c r="H10" s="15"/>
      <c r="I10" s="15"/>
      <c r="K10" s="8">
        <f>B7*B8*B9</f>
        <v>0.122763473</v>
      </c>
      <c r="L10" s="8">
        <f>(D7*D8*D9*D10)^0.25</f>
        <v>1.0404294131820606</v>
      </c>
      <c r="M10" s="8">
        <f t="shared" si="1"/>
        <v>4.0429413182060614</v>
      </c>
      <c r="N10" s="8">
        <f>B8*B9</f>
        <v>0.24700900000000001</v>
      </c>
      <c r="O10" s="8">
        <f>(D8*D9*D10)^(1/3)</f>
        <v>1.0407159973773075</v>
      </c>
      <c r="P10" s="8">
        <f>(O10-1)*100</f>
        <v>4.0715997377307467</v>
      </c>
      <c r="Q10" s="8">
        <f>B9</f>
        <v>0.497</v>
      </c>
      <c r="R10" s="8">
        <f>(D9*D10)^0.5</f>
        <v>1.0409854752704404</v>
      </c>
      <c r="S10" s="8">
        <f>(R10-1)*100</f>
        <v>4.0985475270440386</v>
      </c>
      <c r="T10" s="8">
        <v>1</v>
      </c>
      <c r="U10" s="8">
        <f>D10</f>
        <v>1.0411856170538512</v>
      </c>
      <c r="V10" s="8">
        <f>(U10-1)*100</f>
        <v>4.1185617053851153</v>
      </c>
    </row>
    <row r="11" spans="1:22" x14ac:dyDescent="0.2">
      <c r="A11" s="18">
        <v>17</v>
      </c>
      <c r="B11" s="11">
        <f>Meta!E11</f>
        <v>0.214</v>
      </c>
      <c r="D11" s="8">
        <f>Grade17!T2</f>
        <v>1.039596188344259</v>
      </c>
      <c r="F11" s="15">
        <f t="shared" si="0"/>
        <v>3.9596188344259042</v>
      </c>
      <c r="G11" s="15">
        <f>K11*M11+K12*M12</f>
        <v>3.9787162784697383</v>
      </c>
      <c r="H11" s="15"/>
      <c r="I11" s="15"/>
      <c r="K11" s="8">
        <f>1-B11</f>
        <v>0.78600000000000003</v>
      </c>
      <c r="L11" s="8">
        <f>D11</f>
        <v>1.039596188344259</v>
      </c>
      <c r="M11" s="8">
        <f t="shared" si="1"/>
        <v>3.9596188344259042</v>
      </c>
    </row>
    <row r="12" spans="1:22" x14ac:dyDescent="0.2">
      <c r="A12" s="18">
        <v>18</v>
      </c>
      <c r="B12" s="11">
        <f>Meta!E12</f>
        <v>0.214</v>
      </c>
      <c r="D12" s="8">
        <f>Grade18!T2</f>
        <v>1.0413817622508521</v>
      </c>
      <c r="F12" s="15">
        <f t="shared" si="0"/>
        <v>4.1381762250852105</v>
      </c>
      <c r="G12" s="15">
        <f>N12*P12</f>
        <v>4.1381762250852105</v>
      </c>
      <c r="H12" s="15"/>
      <c r="I12" s="15"/>
      <c r="K12" s="8">
        <f>B11</f>
        <v>0.214</v>
      </c>
      <c r="L12" s="8">
        <f>(D11*D12)^0.5</f>
        <v>1.040488592271541</v>
      </c>
      <c r="M12" s="8">
        <f t="shared" si="1"/>
        <v>4.0488592271541002</v>
      </c>
      <c r="N12" s="8">
        <v>1</v>
      </c>
      <c r="O12" s="8">
        <f>D12</f>
        <v>1.0413817622508521</v>
      </c>
      <c r="P12" s="8">
        <f>(O12-1)*100</f>
        <v>4.1381762250852105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28363</v>
      </c>
      <c r="D2" s="7">
        <f>Meta!C2</f>
        <v>13047</v>
      </c>
      <c r="E2" s="1">
        <f>Meta!D2</f>
        <v>0.111</v>
      </c>
      <c r="F2" s="1">
        <f>Meta!F2</f>
        <v>0.51700000000000002</v>
      </c>
      <c r="G2" s="1">
        <f>Meta!I2</f>
        <v>2.0085479604911836</v>
      </c>
      <c r="H2" s="1">
        <f>Meta!E2</f>
        <v>1</v>
      </c>
      <c r="I2" s="13"/>
      <c r="K2" s="1">
        <f>Meta!D2</f>
        <v>0.111</v>
      </c>
      <c r="L2" s="13"/>
      <c r="N2" s="22">
        <f>Meta!T2</f>
        <v>28363</v>
      </c>
      <c r="O2" s="22">
        <f>Meta!U2</f>
        <v>13047</v>
      </c>
      <c r="P2" s="1">
        <f>Meta!V2</f>
        <v>0.111</v>
      </c>
      <c r="Q2" s="1">
        <f>Meta!X2</f>
        <v>0.51700000000000002</v>
      </c>
      <c r="R2" s="22">
        <f>Meta!W2</f>
        <v>14669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14121.14649881894</v>
      </c>
      <c r="D5" s="5">
        <f>IF(A5&lt;startage,1,0)*(C5*(1-initialunempprob))+IF(A5=startage,1,0)*(C5*(1-unempprob))+IF(A5&gt;startage,1,0)*(C5*(1-unempprob)+unempprob*300*52)</f>
        <v>12553.699237450039</v>
      </c>
      <c r="E5" s="5">
        <f>IF(D5-9500&gt;0,1,0)*(D5-9500)</f>
        <v>3053.6992374500387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1571.0978391549356</v>
      </c>
      <c r="G5" s="5">
        <f>D5-F5</f>
        <v>10982.601398295103</v>
      </c>
      <c r="H5" s="22">
        <f t="shared" ref="H5:H36" si="1">benefits*B5/expnorm</f>
        <v>6495.7373468988017</v>
      </c>
      <c r="I5" s="5">
        <f>G5+IF(A5&lt;startage,1,0)*(H5*(1-initialunempprob))+IF(A5&gt;=startage,1,0)*(H5*(1-unempprob))</f>
        <v>16757.311899688139</v>
      </c>
      <c r="J5" s="25">
        <f t="shared" ref="J5:J36" si="2">(F5-(IF(A5&gt;startage,1,0)*(unempprob*300*52)))/(IF(A5&lt;startage,1,0)*((C5+H5)*(1-initialunempprob))+IF(A5&gt;=startage,1,0)*((C5+H5)*(1-unempprob)))</f>
        <v>8.5719266512540693E-2</v>
      </c>
      <c r="L5" s="22">
        <f t="shared" ref="L5:L36" si="3">(sincome+sbenefits)*(1-sunemp)*B5/expnorm</f>
        <v>18328.409738843071</v>
      </c>
      <c r="M5" s="5">
        <f>scrimecost*Meta!O2</f>
        <v>16047.886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14474.175161289413</v>
      </c>
      <c r="D6" s="5">
        <f t="shared" ref="D6:D36" si="5">IF(A6&lt;startage,1,0)*(C6*(1-initialunempprob))+IF(A6=startage,1,0)*(C6*(1-unempprob))+IF(A6&gt;startage,1,0)*(C6*(1-unempprob)+unempprob*300*52)</f>
        <v>14599.141718386289</v>
      </c>
      <c r="E6" s="5">
        <f t="shared" ref="E6:E56" si="6">IF(D6-9500&gt;0,1,0)*(D6-9500)</f>
        <v>5099.1417183862886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2136.6626851338087</v>
      </c>
      <c r="G6" s="5">
        <f t="shared" ref="G6:G56" si="8">D6-F6</f>
        <v>12462.479033252479</v>
      </c>
      <c r="H6" s="22">
        <f t="shared" si="1"/>
        <v>6658.1307805712713</v>
      </c>
      <c r="I6" s="5">
        <f t="shared" ref="I6:I36" si="9">G6+IF(A6&lt;startage,1,0)*(H6*(1-initialunempprob))+IF(A6&gt;=startage,1,0)*(H6*(1-unempprob))</f>
        <v>18381.557297180341</v>
      </c>
      <c r="J6" s="25">
        <f t="shared" si="2"/>
        <v>2.1561232702590329E-2</v>
      </c>
      <c r="L6" s="22">
        <f t="shared" si="3"/>
        <v>18786.619982314147</v>
      </c>
      <c r="M6" s="5">
        <f>scrimecost*Meta!O3</f>
        <v>27225.664000000001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14836.029540321648</v>
      </c>
      <c r="D7" s="5">
        <f t="shared" si="5"/>
        <v>14920.830261345945</v>
      </c>
      <c r="E7" s="5">
        <f t="shared" si="6"/>
        <v>5420.8302613459455</v>
      </c>
      <c r="F7" s="5">
        <f t="shared" si="7"/>
        <v>2225.6095672621541</v>
      </c>
      <c r="G7" s="5">
        <f t="shared" si="8"/>
        <v>12695.220694083791</v>
      </c>
      <c r="H7" s="22">
        <f t="shared" si="1"/>
        <v>6824.5840500855529</v>
      </c>
      <c r="I7" s="5">
        <f t="shared" si="9"/>
        <v>18762.275914609847</v>
      </c>
      <c r="J7" s="25">
        <f t="shared" si="2"/>
        <v>2.5654458006826818E-2</v>
      </c>
      <c r="L7" s="22">
        <f t="shared" si="3"/>
        <v>19256.285481872001</v>
      </c>
      <c r="M7" s="5">
        <f>scrimecost*Meta!O4</f>
        <v>34442.811999999998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15206.93027882969</v>
      </c>
      <c r="D8" s="5">
        <f t="shared" si="5"/>
        <v>15250.561017879594</v>
      </c>
      <c r="E8" s="5">
        <f t="shared" si="6"/>
        <v>5750.5610178795941</v>
      </c>
      <c r="F8" s="5">
        <f t="shared" si="7"/>
        <v>2316.7801214437077</v>
      </c>
      <c r="G8" s="5">
        <f t="shared" si="8"/>
        <v>12933.780896435886</v>
      </c>
      <c r="H8" s="22">
        <f t="shared" si="1"/>
        <v>6995.1986513376914</v>
      </c>
      <c r="I8" s="5">
        <f t="shared" si="9"/>
        <v>19152.512497475094</v>
      </c>
      <c r="J8" s="25">
        <f t="shared" si="2"/>
        <v>2.9647848547545319E-2</v>
      </c>
      <c r="L8" s="22">
        <f t="shared" si="3"/>
        <v>19737.692618918802</v>
      </c>
      <c r="M8" s="5">
        <f>scrimecost*Meta!O5</f>
        <v>39782.328000000001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15587.103535800428</v>
      </c>
      <c r="D9" s="5">
        <f t="shared" si="5"/>
        <v>15588.535043326581</v>
      </c>
      <c r="E9" s="5">
        <f t="shared" si="6"/>
        <v>6088.5350433265812</v>
      </c>
      <c r="F9" s="5">
        <f t="shared" si="7"/>
        <v>2410.2299394798001</v>
      </c>
      <c r="G9" s="5">
        <f t="shared" si="8"/>
        <v>13178.305103846782</v>
      </c>
      <c r="H9" s="22">
        <f t="shared" si="1"/>
        <v>7170.0786176211341</v>
      </c>
      <c r="I9" s="5">
        <f t="shared" si="9"/>
        <v>19552.504994911971</v>
      </c>
      <c r="J9" s="25">
        <f t="shared" si="2"/>
        <v>3.3543839318978003E-2</v>
      </c>
      <c r="L9" s="22">
        <f t="shared" si="3"/>
        <v>20231.134934391768</v>
      </c>
      <c r="M9" s="5">
        <f>scrimecost*Meta!O6</f>
        <v>48349.023999999998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15976.781124195439</v>
      </c>
      <c r="D10" s="5">
        <f t="shared" si="5"/>
        <v>15934.958419409746</v>
      </c>
      <c r="E10" s="5">
        <f t="shared" si="6"/>
        <v>6434.9584194097461</v>
      </c>
      <c r="F10" s="5">
        <f t="shared" si="7"/>
        <v>2506.016002966795</v>
      </c>
      <c r="G10" s="5">
        <f t="shared" si="8"/>
        <v>13428.942416442951</v>
      </c>
      <c r="H10" s="22">
        <f t="shared" si="1"/>
        <v>7349.3305830616609</v>
      </c>
      <c r="I10" s="5">
        <f t="shared" si="9"/>
        <v>19962.497304784767</v>
      </c>
      <c r="J10" s="25">
        <f t="shared" si="2"/>
        <v>3.7344805925253806E-2</v>
      </c>
      <c r="L10" s="22">
        <f t="shared" si="3"/>
        <v>20736.913307751562</v>
      </c>
      <c r="M10" s="5">
        <f>scrimecost*Meta!O7</f>
        <v>51678.887000000002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16376.200652300324</v>
      </c>
      <c r="D11" s="5">
        <f t="shared" si="5"/>
        <v>16290.042379894989</v>
      </c>
      <c r="E11" s="5">
        <f t="shared" si="6"/>
        <v>6790.0423798949887</v>
      </c>
      <c r="F11" s="5">
        <f t="shared" si="7"/>
        <v>2604.1967180409647</v>
      </c>
      <c r="G11" s="5">
        <f t="shared" si="8"/>
        <v>13685.845661854024</v>
      </c>
      <c r="H11" s="22">
        <f t="shared" si="1"/>
        <v>7533.0638476382019</v>
      </c>
      <c r="I11" s="5">
        <f t="shared" si="9"/>
        <v>20382.739422404386</v>
      </c>
      <c r="J11" s="25">
        <f t="shared" si="2"/>
        <v>4.1053066028937511E-2</v>
      </c>
      <c r="L11" s="22">
        <f t="shared" si="3"/>
        <v>21255.33614044535</v>
      </c>
      <c r="M11" s="5">
        <f>scrimecost*Meta!O8</f>
        <v>49493.205999999998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16785.605668607834</v>
      </c>
      <c r="D12" s="5">
        <f t="shared" si="5"/>
        <v>16654.003439392363</v>
      </c>
      <c r="E12" s="5">
        <f t="shared" si="6"/>
        <v>7154.0034393923634</v>
      </c>
      <c r="F12" s="5">
        <f t="shared" si="7"/>
        <v>2704.8319509919884</v>
      </c>
      <c r="G12" s="5">
        <f t="shared" si="8"/>
        <v>13949.171488400374</v>
      </c>
      <c r="H12" s="22">
        <f t="shared" si="1"/>
        <v>7721.3904438291574</v>
      </c>
      <c r="I12" s="5">
        <f t="shared" si="9"/>
        <v>20813.487592964495</v>
      </c>
      <c r="J12" s="25">
        <f t="shared" si="2"/>
        <v>4.4670880764238668E-2</v>
      </c>
      <c r="L12" s="22">
        <f t="shared" si="3"/>
        <v>21786.719543956482</v>
      </c>
      <c r="M12" s="5">
        <f>scrimecost*Meta!O9</f>
        <v>44945.815999999999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17205.245810323024</v>
      </c>
      <c r="D13" s="5">
        <f t="shared" si="5"/>
        <v>17027.063525377169</v>
      </c>
      <c r="E13" s="5">
        <f t="shared" si="6"/>
        <v>7527.0635253771688</v>
      </c>
      <c r="F13" s="5">
        <f t="shared" si="7"/>
        <v>2807.9830647667873</v>
      </c>
      <c r="G13" s="5">
        <f t="shared" si="8"/>
        <v>14219.080460610381</v>
      </c>
      <c r="H13" s="22">
        <f t="shared" si="1"/>
        <v>7914.4252049248853</v>
      </c>
      <c r="I13" s="5">
        <f t="shared" si="9"/>
        <v>21255.004467788604</v>
      </c>
      <c r="J13" s="25">
        <f t="shared" si="2"/>
        <v>4.8200456115751994E-2</v>
      </c>
      <c r="L13" s="22">
        <f t="shared" si="3"/>
        <v>22331.387532555393</v>
      </c>
      <c r="M13" s="5">
        <f>scrimecost*Meta!O10</f>
        <v>41190.551999999996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17635.376955581098</v>
      </c>
      <c r="D14" s="5">
        <f t="shared" si="5"/>
        <v>17409.450113511597</v>
      </c>
      <c r="E14" s="5">
        <f t="shared" si="6"/>
        <v>7909.450113511597</v>
      </c>
      <c r="F14" s="5">
        <f t="shared" si="7"/>
        <v>2913.7129563859567</v>
      </c>
      <c r="G14" s="5">
        <f t="shared" si="8"/>
        <v>14495.737157125641</v>
      </c>
      <c r="H14" s="22">
        <f t="shared" si="1"/>
        <v>8112.2858350480064</v>
      </c>
      <c r="I14" s="5">
        <f t="shared" si="9"/>
        <v>21707.55926448332</v>
      </c>
      <c r="J14" s="25">
        <f t="shared" si="2"/>
        <v>5.1643944263569885E-2</v>
      </c>
      <c r="L14" s="22">
        <f t="shared" si="3"/>
        <v>22889.672220869274</v>
      </c>
      <c r="M14" s="5">
        <f>scrimecost*Meta!O11</f>
        <v>38491.455999999998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18076.261379470627</v>
      </c>
      <c r="D15" s="5">
        <f t="shared" si="5"/>
        <v>17801.396366349385</v>
      </c>
      <c r="E15" s="5">
        <f t="shared" si="6"/>
        <v>8301.3963663493851</v>
      </c>
      <c r="F15" s="5">
        <f t="shared" si="7"/>
        <v>3022.0860952956054</v>
      </c>
      <c r="G15" s="5">
        <f t="shared" si="8"/>
        <v>14779.310271053779</v>
      </c>
      <c r="H15" s="22">
        <f t="shared" si="1"/>
        <v>8315.0929809242061</v>
      </c>
      <c r="I15" s="5">
        <f t="shared" si="9"/>
        <v>22171.427931095397</v>
      </c>
      <c r="J15" s="25">
        <f t="shared" si="2"/>
        <v>5.5003444895587339E-2</v>
      </c>
      <c r="L15" s="22">
        <f t="shared" si="3"/>
        <v>23461.914026391009</v>
      </c>
      <c r="M15" s="5">
        <f>scrimecost*Meta!O12</f>
        <v>36775.183000000005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18528.16791395739</v>
      </c>
      <c r="D16" s="5">
        <f t="shared" si="5"/>
        <v>18203.141275508118</v>
      </c>
      <c r="E16" s="5">
        <f t="shared" si="6"/>
        <v>8703.1412755081183</v>
      </c>
      <c r="F16" s="5">
        <f t="shared" si="7"/>
        <v>3143.3256264534007</v>
      </c>
      <c r="G16" s="5">
        <f t="shared" si="8"/>
        <v>15059.815649054717</v>
      </c>
      <c r="H16" s="22">
        <f t="shared" si="1"/>
        <v>8522.9703054473121</v>
      </c>
      <c r="I16" s="5">
        <f t="shared" si="9"/>
        <v>22636.73625059738</v>
      </c>
      <c r="J16" s="25">
        <f t="shared" si="2"/>
        <v>5.870336463391853E-2</v>
      </c>
      <c r="L16" s="22">
        <f t="shared" si="3"/>
        <v>24048.46187705078</v>
      </c>
      <c r="M16" s="5">
        <f>scrimecost*Meta!O13</f>
        <v>30878.244999999999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18991.372111806322</v>
      </c>
      <c r="D17" s="5">
        <f t="shared" si="5"/>
        <v>18614.92980739582</v>
      </c>
      <c r="E17" s="5">
        <f t="shared" si="6"/>
        <v>9114.9298073958198</v>
      </c>
      <c r="F17" s="5">
        <f t="shared" si="7"/>
        <v>3277.774582114735</v>
      </c>
      <c r="G17" s="5">
        <f t="shared" si="8"/>
        <v>15337.155225281085</v>
      </c>
      <c r="H17" s="22">
        <f t="shared" si="1"/>
        <v>8736.0445630834947</v>
      </c>
      <c r="I17" s="5">
        <f t="shared" si="9"/>
        <v>23103.498841862311</v>
      </c>
      <c r="J17" s="25">
        <f t="shared" si="2"/>
        <v>6.2725966203298719E-2</v>
      </c>
      <c r="L17" s="22">
        <f t="shared" si="3"/>
        <v>24649.673423977049</v>
      </c>
      <c r="M17" s="5">
        <f>scrimecost*Meta!O14</f>
        <v>30878.244999999999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19466.156414601483</v>
      </c>
      <c r="D18" s="5">
        <f t="shared" si="5"/>
        <v>19037.013052580718</v>
      </c>
      <c r="E18" s="5">
        <f t="shared" si="6"/>
        <v>9537.0130525807181</v>
      </c>
      <c r="F18" s="5">
        <f t="shared" si="7"/>
        <v>3415.5847616676047</v>
      </c>
      <c r="G18" s="5">
        <f t="shared" si="8"/>
        <v>15621.428290913114</v>
      </c>
      <c r="H18" s="22">
        <f t="shared" si="1"/>
        <v>8954.4456771605801</v>
      </c>
      <c r="I18" s="5">
        <f t="shared" si="9"/>
        <v>23581.93049790887</v>
      </c>
      <c r="J18" s="25">
        <f t="shared" si="2"/>
        <v>6.665045553927948E-2</v>
      </c>
      <c r="L18" s="22">
        <f t="shared" si="3"/>
        <v>25265.915259576472</v>
      </c>
      <c r="M18" s="5">
        <f>scrimecost*Meta!O15</f>
        <v>30878.244999999999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19952.810324966518</v>
      </c>
      <c r="D19" s="5">
        <f t="shared" si="5"/>
        <v>19469.648378895232</v>
      </c>
      <c r="E19" s="5">
        <f t="shared" si="6"/>
        <v>9969.6483788952319</v>
      </c>
      <c r="F19" s="5">
        <f t="shared" si="7"/>
        <v>3556.8401957092929</v>
      </c>
      <c r="G19" s="5">
        <f t="shared" si="8"/>
        <v>15912.808183185938</v>
      </c>
      <c r="H19" s="22">
        <f t="shared" si="1"/>
        <v>9178.3068190895938</v>
      </c>
      <c r="I19" s="5">
        <f t="shared" si="9"/>
        <v>24072.322945356587</v>
      </c>
      <c r="J19" s="25">
        <f t="shared" si="2"/>
        <v>7.0479225623163028E-2</v>
      </c>
      <c r="L19" s="22">
        <f t="shared" si="3"/>
        <v>25897.563141065883</v>
      </c>
      <c r="M19" s="5">
        <f>scrimecost*Meta!O16</f>
        <v>30878.244999999999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20451.630583090686</v>
      </c>
      <c r="D20" s="5">
        <f t="shared" si="5"/>
        <v>19913.099588367619</v>
      </c>
      <c r="E20" s="5">
        <f t="shared" si="6"/>
        <v>10413.099588367619</v>
      </c>
      <c r="F20" s="5">
        <f t="shared" si="7"/>
        <v>3701.6270156020273</v>
      </c>
      <c r="G20" s="5">
        <f t="shared" si="8"/>
        <v>16211.472572765591</v>
      </c>
      <c r="H20" s="22">
        <f t="shared" si="1"/>
        <v>9407.7644895668363</v>
      </c>
      <c r="I20" s="5">
        <f t="shared" si="9"/>
        <v>24574.975203990507</v>
      </c>
      <c r="J20" s="25">
        <f t="shared" si="2"/>
        <v>7.4214611070854419E-2</v>
      </c>
      <c r="L20" s="22">
        <f t="shared" si="3"/>
        <v>26545.002219592534</v>
      </c>
      <c r="M20" s="5">
        <f>scrimecost*Meta!O17</f>
        <v>30878.244999999999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20962.921347667947</v>
      </c>
      <c r="D21" s="5">
        <f t="shared" si="5"/>
        <v>20367.637078076805</v>
      </c>
      <c r="E21" s="5">
        <f t="shared" si="6"/>
        <v>10867.637078076805</v>
      </c>
      <c r="F21" s="5">
        <f t="shared" si="7"/>
        <v>3850.0335059920767</v>
      </c>
      <c r="G21" s="5">
        <f t="shared" si="8"/>
        <v>16517.603572084729</v>
      </c>
      <c r="H21" s="22">
        <f t="shared" si="1"/>
        <v>9642.9586018060054</v>
      </c>
      <c r="I21" s="5">
        <f t="shared" si="9"/>
        <v>25090.193769090267</v>
      </c>
      <c r="J21" s="25">
        <f t="shared" si="2"/>
        <v>7.7858889556406907E-2</v>
      </c>
      <c r="L21" s="22">
        <f t="shared" si="3"/>
        <v>27208.627275082345</v>
      </c>
      <c r="M21" s="5">
        <f>scrimecost*Meta!O18</f>
        <v>24893.293000000001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21486.994381359647</v>
      </c>
      <c r="D22" s="5">
        <f t="shared" si="5"/>
        <v>20833.538005028724</v>
      </c>
      <c r="E22" s="5">
        <f t="shared" si="6"/>
        <v>11333.538005028724</v>
      </c>
      <c r="F22" s="5">
        <f t="shared" si="7"/>
        <v>4002.1501586418781</v>
      </c>
      <c r="G22" s="5">
        <f t="shared" si="8"/>
        <v>16831.387846386846</v>
      </c>
      <c r="H22" s="22">
        <f t="shared" si="1"/>
        <v>9884.0325668511541</v>
      </c>
      <c r="I22" s="5">
        <f t="shared" si="9"/>
        <v>25618.292798317521</v>
      </c>
      <c r="J22" s="25">
        <f t="shared" si="2"/>
        <v>8.1414283200848356E-2</v>
      </c>
      <c r="L22" s="22">
        <f t="shared" si="3"/>
        <v>27888.842956959401</v>
      </c>
      <c r="M22" s="5">
        <f>scrimecost*Meta!O19</f>
        <v>24893.293000000001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22024.169240893636</v>
      </c>
      <c r="D23" s="5">
        <f t="shared" si="5"/>
        <v>21311.08645515444</v>
      </c>
      <c r="E23" s="5">
        <f t="shared" si="6"/>
        <v>11811.08645515444</v>
      </c>
      <c r="F23" s="5">
        <f t="shared" si="7"/>
        <v>4158.0697276079245</v>
      </c>
      <c r="G23" s="5">
        <f t="shared" si="8"/>
        <v>17153.016727546514</v>
      </c>
      <c r="H23" s="22">
        <f t="shared" si="1"/>
        <v>10131.133381022433</v>
      </c>
      <c r="I23" s="5">
        <f t="shared" si="9"/>
        <v>26159.594303275459</v>
      </c>
      <c r="J23" s="25">
        <f t="shared" si="2"/>
        <v>8.488295992713274E-2</v>
      </c>
      <c r="L23" s="22">
        <f t="shared" si="3"/>
        <v>28586.064030883383</v>
      </c>
      <c r="M23" s="5">
        <f>scrimecost*Meta!O20</f>
        <v>24893.293000000001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22574.773471915978</v>
      </c>
      <c r="D24" s="5">
        <f t="shared" si="5"/>
        <v>21800.573616533304</v>
      </c>
      <c r="E24" s="5">
        <f t="shared" si="6"/>
        <v>12300.573616533304</v>
      </c>
      <c r="F24" s="5">
        <f t="shared" si="7"/>
        <v>4317.8872857981241</v>
      </c>
      <c r="G24" s="5">
        <f t="shared" si="8"/>
        <v>17482.686330735181</v>
      </c>
      <c r="H24" s="22">
        <f t="shared" si="1"/>
        <v>10384.411715547994</v>
      </c>
      <c r="I24" s="5">
        <f t="shared" si="9"/>
        <v>26714.428345857348</v>
      </c>
      <c r="J24" s="25">
        <f t="shared" si="2"/>
        <v>8.8267034782044368E-2</v>
      </c>
      <c r="L24" s="22">
        <f t="shared" si="3"/>
        <v>29300.715631655468</v>
      </c>
      <c r="M24" s="5">
        <f>scrimecost*Meta!O21</f>
        <v>24893.293000000001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23139.142808713874</v>
      </c>
      <c r="D25" s="5">
        <f t="shared" si="5"/>
        <v>22302.297956946633</v>
      </c>
      <c r="E25" s="5">
        <f t="shared" si="6"/>
        <v>12802.297956946633</v>
      </c>
      <c r="F25" s="5">
        <f t="shared" si="7"/>
        <v>4481.7002829430758</v>
      </c>
      <c r="G25" s="5">
        <f t="shared" si="8"/>
        <v>17820.597674003558</v>
      </c>
      <c r="H25" s="22">
        <f t="shared" si="1"/>
        <v>10644.022008436694</v>
      </c>
      <c r="I25" s="5">
        <f t="shared" si="9"/>
        <v>27283.133239503779</v>
      </c>
      <c r="J25" s="25">
        <f t="shared" si="2"/>
        <v>9.1568571225860498E-2</v>
      </c>
      <c r="L25" s="22">
        <f t="shared" si="3"/>
        <v>30033.233522446852</v>
      </c>
      <c r="M25" s="5">
        <f>scrimecost*Meta!O22</f>
        <v>24893.293000000001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23717.621378931719</v>
      </c>
      <c r="D26" s="5">
        <f t="shared" si="5"/>
        <v>22816.565405870297</v>
      </c>
      <c r="E26" s="5">
        <f t="shared" si="6"/>
        <v>13316.565405870297</v>
      </c>
      <c r="F26" s="5">
        <f t="shared" si="7"/>
        <v>4649.6086050166523</v>
      </c>
      <c r="G26" s="5">
        <f t="shared" si="8"/>
        <v>18166.956800853644</v>
      </c>
      <c r="H26" s="22">
        <f t="shared" si="1"/>
        <v>10910.12255864761</v>
      </c>
      <c r="I26" s="5">
        <f t="shared" si="9"/>
        <v>27866.055755491368</v>
      </c>
      <c r="J26" s="25">
        <f t="shared" si="2"/>
        <v>9.4789582390559193E-2</v>
      </c>
      <c r="L26" s="22">
        <f t="shared" si="3"/>
        <v>30784.064360508019</v>
      </c>
      <c r="M26" s="5">
        <f>scrimecost*Meta!O23</f>
        <v>19319.073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24310.56191340501</v>
      </c>
      <c r="D27" s="5">
        <f t="shared" si="5"/>
        <v>23343.689541017055</v>
      </c>
      <c r="E27" s="5">
        <f t="shared" si="6"/>
        <v>13843.689541017055</v>
      </c>
      <c r="F27" s="5">
        <f t="shared" si="7"/>
        <v>4821.7146351420688</v>
      </c>
      <c r="G27" s="5">
        <f t="shared" si="8"/>
        <v>18521.974905874988</v>
      </c>
      <c r="H27" s="22">
        <f t="shared" si="1"/>
        <v>11182.875622613799</v>
      </c>
      <c r="I27" s="5">
        <f t="shared" si="9"/>
        <v>28463.551334378655</v>
      </c>
      <c r="J27" s="25">
        <f t="shared" si="2"/>
        <v>9.7932032307338421E-2</v>
      </c>
      <c r="L27" s="22">
        <f t="shared" si="3"/>
        <v>31553.66596952072</v>
      </c>
      <c r="M27" s="5">
        <f>scrimecost*Meta!O24</f>
        <v>19319.073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24918.325961240134</v>
      </c>
      <c r="D28" s="5">
        <f t="shared" si="5"/>
        <v>23883.991779542477</v>
      </c>
      <c r="E28" s="5">
        <f t="shared" si="6"/>
        <v>14383.991779542477</v>
      </c>
      <c r="F28" s="5">
        <f t="shared" si="7"/>
        <v>4998.1233160206193</v>
      </c>
      <c r="G28" s="5">
        <f t="shared" si="8"/>
        <v>18885.86846352186</v>
      </c>
      <c r="H28" s="22">
        <f t="shared" si="1"/>
        <v>11462.447513179144</v>
      </c>
      <c r="I28" s="5">
        <f t="shared" si="9"/>
        <v>29075.984302738121</v>
      </c>
      <c r="J28" s="25">
        <f t="shared" si="2"/>
        <v>0.10099783710419619</v>
      </c>
      <c r="L28" s="22">
        <f t="shared" si="3"/>
        <v>32342.50761875874</v>
      </c>
      <c r="M28" s="5">
        <f>scrimecost*Meta!O25</f>
        <v>19319.073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25541.284110271139</v>
      </c>
      <c r="D29" s="5">
        <f t="shared" si="5"/>
        <v>24437.80157403104</v>
      </c>
      <c r="E29" s="5">
        <f t="shared" si="6"/>
        <v>14937.80157403104</v>
      </c>
      <c r="F29" s="5">
        <f t="shared" si="7"/>
        <v>5178.9422139211347</v>
      </c>
      <c r="G29" s="5">
        <f t="shared" si="8"/>
        <v>19258.859360109906</v>
      </c>
      <c r="H29" s="22">
        <f t="shared" si="1"/>
        <v>11749.008701008621</v>
      </c>
      <c r="I29" s="5">
        <f t="shared" si="9"/>
        <v>29703.728095306571</v>
      </c>
      <c r="J29" s="25">
        <f t="shared" si="2"/>
        <v>0.10398886617430135</v>
      </c>
      <c r="L29" s="22">
        <f t="shared" si="3"/>
        <v>33151.070309227704</v>
      </c>
      <c r="M29" s="5">
        <f>scrimecost*Meta!O26</f>
        <v>19319.073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26179.816213027912</v>
      </c>
      <c r="D30" s="5">
        <f t="shared" si="5"/>
        <v>25005.456613381812</v>
      </c>
      <c r="E30" s="5">
        <f t="shared" si="6"/>
        <v>15505.456613381812</v>
      </c>
      <c r="F30" s="5">
        <f t="shared" si="7"/>
        <v>5364.2815842691616</v>
      </c>
      <c r="G30" s="5">
        <f t="shared" si="8"/>
        <v>19641.175029112652</v>
      </c>
      <c r="H30" s="22">
        <f t="shared" si="1"/>
        <v>12042.733918533835</v>
      </c>
      <c r="I30" s="5">
        <f t="shared" si="9"/>
        <v>30347.165482689234</v>
      </c>
      <c r="J30" s="25">
        <f t="shared" si="2"/>
        <v>0.10690694331586734</v>
      </c>
      <c r="L30" s="22">
        <f t="shared" si="3"/>
        <v>33979.847066958391</v>
      </c>
      <c r="M30" s="5">
        <f>scrimecost*Meta!O27</f>
        <v>19319.073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26834.311618353608</v>
      </c>
      <c r="D31" s="5">
        <f t="shared" si="5"/>
        <v>25587.303028716356</v>
      </c>
      <c r="E31" s="5">
        <f t="shared" si="6"/>
        <v>16087.303028716356</v>
      </c>
      <c r="F31" s="5">
        <f t="shared" si="7"/>
        <v>5554.2544388758906</v>
      </c>
      <c r="G31" s="5">
        <f t="shared" si="8"/>
        <v>20033.048589840466</v>
      </c>
      <c r="H31" s="22">
        <f t="shared" si="1"/>
        <v>12343.80226649718</v>
      </c>
      <c r="I31" s="5">
        <f t="shared" si="9"/>
        <v>31006.688804756457</v>
      </c>
      <c r="J31" s="25">
        <f t="shared" si="2"/>
        <v>0.10975384784422443</v>
      </c>
      <c r="L31" s="22">
        <f t="shared" si="3"/>
        <v>34829.343243632349</v>
      </c>
      <c r="M31" s="5">
        <f>scrimecost*Meta!O28</f>
        <v>16898.687999999998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27505.169408812446</v>
      </c>
      <c r="D32" s="5">
        <f t="shared" si="5"/>
        <v>26183.695604434262</v>
      </c>
      <c r="E32" s="5">
        <f t="shared" si="6"/>
        <v>16683.695604434262</v>
      </c>
      <c r="F32" s="5">
        <f t="shared" si="7"/>
        <v>5748.9766148477865</v>
      </c>
      <c r="G32" s="5">
        <f t="shared" si="8"/>
        <v>20434.718989586476</v>
      </c>
      <c r="H32" s="22">
        <f t="shared" si="1"/>
        <v>12652.397323159608</v>
      </c>
      <c r="I32" s="5">
        <f t="shared" si="9"/>
        <v>31682.700209875366</v>
      </c>
      <c r="J32" s="25">
        <f t="shared" si="2"/>
        <v>0.11253131567676788</v>
      </c>
      <c r="L32" s="22">
        <f t="shared" si="3"/>
        <v>35700.076824723154</v>
      </c>
      <c r="M32" s="5">
        <f>scrimecost*Meta!O29</f>
        <v>16898.687999999998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28192.798644032755</v>
      </c>
      <c r="D33" s="5">
        <f t="shared" si="5"/>
        <v>26794.99799454512</v>
      </c>
      <c r="E33" s="5">
        <f t="shared" si="6"/>
        <v>17294.99799454512</v>
      </c>
      <c r="F33" s="5">
        <f t="shared" si="7"/>
        <v>5948.5668452189821</v>
      </c>
      <c r="G33" s="5">
        <f t="shared" si="8"/>
        <v>20846.431149326138</v>
      </c>
      <c r="H33" s="22">
        <f t="shared" si="1"/>
        <v>12968.707256238598</v>
      </c>
      <c r="I33" s="5">
        <f t="shared" si="9"/>
        <v>32375.611900122254</v>
      </c>
      <c r="J33" s="25">
        <f t="shared" si="2"/>
        <v>0.11524104039144448</v>
      </c>
      <c r="L33" s="22">
        <f t="shared" si="3"/>
        <v>36592.578745341234</v>
      </c>
      <c r="M33" s="5">
        <f>scrimecost*Meta!O30</f>
        <v>16898.687999999998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28897.618610133581</v>
      </c>
      <c r="D34" s="5">
        <f t="shared" si="5"/>
        <v>27421.58294440875</v>
      </c>
      <c r="E34" s="5">
        <f t="shared" si="6"/>
        <v>17921.58294440875</v>
      </c>
      <c r="F34" s="5">
        <f t="shared" si="7"/>
        <v>6153.146831349457</v>
      </c>
      <c r="G34" s="5">
        <f t="shared" si="8"/>
        <v>21268.436113059295</v>
      </c>
      <c r="H34" s="22">
        <f t="shared" si="1"/>
        <v>13292.924937644566</v>
      </c>
      <c r="I34" s="5">
        <f t="shared" si="9"/>
        <v>33085.846382625314</v>
      </c>
      <c r="J34" s="25">
        <f t="shared" si="2"/>
        <v>0.11788467425942162</v>
      </c>
      <c r="L34" s="22">
        <f t="shared" si="3"/>
        <v>37507.39321397477</v>
      </c>
      <c r="M34" s="5">
        <f>scrimecost*Meta!O31</f>
        <v>16898.687999999998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29620.059075386911</v>
      </c>
      <c r="D35" s="5">
        <f t="shared" si="5"/>
        <v>28063.832518018964</v>
      </c>
      <c r="E35" s="5">
        <f t="shared" si="6"/>
        <v>18563.832518018964</v>
      </c>
      <c r="F35" s="5">
        <f t="shared" si="7"/>
        <v>6362.8413171331922</v>
      </c>
      <c r="G35" s="5">
        <f t="shared" si="8"/>
        <v>21700.991200885772</v>
      </c>
      <c r="H35" s="22">
        <f t="shared" si="1"/>
        <v>13625.248061085676</v>
      </c>
      <c r="I35" s="5">
        <f t="shared" si="9"/>
        <v>33813.836727190937</v>
      </c>
      <c r="J35" s="25">
        <f t="shared" si="2"/>
        <v>0.12046382925257006</v>
      </c>
      <c r="L35" s="22">
        <f t="shared" si="3"/>
        <v>38445.078044324131</v>
      </c>
      <c r="M35" s="5">
        <f>scrimecost*Meta!O32</f>
        <v>16898.687999999998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30360.560552271592</v>
      </c>
      <c r="D36" s="5">
        <f t="shared" si="5"/>
        <v>28722.138330969443</v>
      </c>
      <c r="E36" s="5">
        <f t="shared" si="6"/>
        <v>19222.138330969443</v>
      </c>
      <c r="F36" s="5">
        <f t="shared" si="7"/>
        <v>6577.7781650615234</v>
      </c>
      <c r="G36" s="5">
        <f t="shared" si="8"/>
        <v>22144.360165907921</v>
      </c>
      <c r="H36" s="22">
        <f t="shared" si="1"/>
        <v>13965.879262612822</v>
      </c>
      <c r="I36" s="5">
        <f t="shared" si="9"/>
        <v>34560.02683037072</v>
      </c>
      <c r="J36" s="25">
        <f t="shared" si="2"/>
        <v>0.12298007802637341</v>
      </c>
      <c r="L36" s="22">
        <f t="shared" si="3"/>
        <v>39406.204995432243</v>
      </c>
      <c r="M36" s="5">
        <f>scrimecost*Meta!O33</f>
        <v>13656.839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31119.574566078376</v>
      </c>
      <c r="D37" s="5">
        <f t="shared" ref="D37:D56" si="12">IF(A37&lt;startage,1,0)*(C37*(1-initialunempprob))+IF(A37=startage,1,0)*(C37*(1-unempprob))+IF(A37&gt;startage,1,0)*(C37*(1-unempprob)+unempprob*300*52)</f>
        <v>29396.901789243675</v>
      </c>
      <c r="E37" s="5">
        <f t="shared" si="6"/>
        <v>19896.901789243675</v>
      </c>
      <c r="F37" s="5">
        <f t="shared" si="7"/>
        <v>6798.0884341880592</v>
      </c>
      <c r="G37" s="5">
        <f t="shared" si="8"/>
        <v>22598.813355055616</v>
      </c>
      <c r="H37" s="22">
        <f t="shared" ref="H37:H56" si="13">benefits*B37/expnorm</f>
        <v>14315.02624417814</v>
      </c>
      <c r="I37" s="5">
        <f t="shared" ref="I37:I56" si="14">G37+IF(A37&lt;startage,1,0)*(H37*(1-initialunempprob))+IF(A37&gt;=startage,1,0)*(H37*(1-unempprob))</f>
        <v>35324.871686129984</v>
      </c>
      <c r="J37" s="25">
        <f t="shared" ref="J37:J56" si="15">(F37-(IF(A37&gt;startage,1,0)*(unempprob*300*52)))/(IF(A37&lt;startage,1,0)*((C37+H37)*(1-initialunempprob))+IF(A37&gt;=startage,1,0)*((C37+H37)*(1-unempprob)))</f>
        <v>0.12543495487886444</v>
      </c>
      <c r="L37" s="22">
        <f t="shared" ref="L37:L56" si="16">(sincome+sbenefits)*(1-sunemp)*B37/expnorm</f>
        <v>40391.360120318044</v>
      </c>
      <c r="M37" s="5">
        <f>scrimecost*Meta!O34</f>
        <v>13656.839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31897.563930230332</v>
      </c>
      <c r="D38" s="5">
        <f t="shared" si="12"/>
        <v>30088.534333974763</v>
      </c>
      <c r="E38" s="5">
        <f t="shared" si="6"/>
        <v>20588.534333974763</v>
      </c>
      <c r="F38" s="5">
        <f t="shared" si="7"/>
        <v>7023.90646004276</v>
      </c>
      <c r="G38" s="5">
        <f t="shared" si="8"/>
        <v>23064.627873932004</v>
      </c>
      <c r="H38" s="22">
        <f t="shared" si="13"/>
        <v>14672.901900282593</v>
      </c>
      <c r="I38" s="5">
        <f t="shared" si="14"/>
        <v>36108.83766328323</v>
      </c>
      <c r="J38" s="25">
        <f t="shared" si="15"/>
        <v>0.12782995668617284</v>
      </c>
      <c r="L38" s="22">
        <f t="shared" si="16"/>
        <v>41401.14412332599</v>
      </c>
      <c r="M38" s="5">
        <f>scrimecost*Meta!O35</f>
        <v>13656.839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32695.003028486091</v>
      </c>
      <c r="D39" s="5">
        <f t="shared" si="12"/>
        <v>30797.457692324133</v>
      </c>
      <c r="E39" s="5">
        <f t="shared" si="6"/>
        <v>21297.457692324133</v>
      </c>
      <c r="F39" s="5">
        <f t="shared" si="7"/>
        <v>7255.3699365438297</v>
      </c>
      <c r="G39" s="5">
        <f t="shared" si="8"/>
        <v>23542.087755780303</v>
      </c>
      <c r="H39" s="22">
        <f t="shared" si="13"/>
        <v>15039.724447789657</v>
      </c>
      <c r="I39" s="5">
        <f t="shared" si="14"/>
        <v>36912.402789865308</v>
      </c>
      <c r="J39" s="25">
        <f t="shared" si="15"/>
        <v>0.13016654381525417</v>
      </c>
      <c r="L39" s="22">
        <f t="shared" si="16"/>
        <v>42436.172726409139</v>
      </c>
      <c r="M39" s="5">
        <f>scrimecost*Meta!O36</f>
        <v>13656.839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33512.378104198237</v>
      </c>
      <c r="D40" s="5">
        <f t="shared" si="12"/>
        <v>31524.104134632231</v>
      </c>
      <c r="E40" s="5">
        <f t="shared" si="6"/>
        <v>22024.104134632231</v>
      </c>
      <c r="F40" s="5">
        <f t="shared" si="7"/>
        <v>7492.6199999574237</v>
      </c>
      <c r="G40" s="5">
        <f t="shared" si="8"/>
        <v>24031.484134674807</v>
      </c>
      <c r="H40" s="22">
        <f t="shared" si="13"/>
        <v>15415.717558984396</v>
      </c>
      <c r="I40" s="5">
        <f t="shared" si="14"/>
        <v>37736.057044611938</v>
      </c>
      <c r="J40" s="25">
        <f t="shared" si="15"/>
        <v>0.13244614101435789</v>
      </c>
      <c r="L40" s="22">
        <f t="shared" si="16"/>
        <v>43497.077044569356</v>
      </c>
      <c r="M40" s="5">
        <f>scrimecost*Meta!O37</f>
        <v>13656.839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34350.187556803197</v>
      </c>
      <c r="D41" s="5">
        <f t="shared" si="12"/>
        <v>32268.916737998043</v>
      </c>
      <c r="E41" s="5">
        <f t="shared" si="6"/>
        <v>22768.916737998043</v>
      </c>
      <c r="F41" s="5">
        <f t="shared" si="7"/>
        <v>7735.8013149563612</v>
      </c>
      <c r="G41" s="5">
        <f t="shared" si="8"/>
        <v>24533.11542304168</v>
      </c>
      <c r="H41" s="22">
        <f t="shared" si="13"/>
        <v>15801.110497959007</v>
      </c>
      <c r="I41" s="5">
        <f t="shared" si="14"/>
        <v>38580.302655727239</v>
      </c>
      <c r="J41" s="25">
        <f t="shared" si="15"/>
        <v>0.13467013828177621</v>
      </c>
      <c r="L41" s="22">
        <f t="shared" si="16"/>
        <v>44584.503970683603</v>
      </c>
      <c r="M41" s="5">
        <f>scrimecost*Meta!O38</f>
        <v>9124.1180000000004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35208.942245723272</v>
      </c>
      <c r="D42" s="5">
        <f t="shared" si="12"/>
        <v>33032.349656447986</v>
      </c>
      <c r="E42" s="5">
        <f t="shared" si="6"/>
        <v>23532.349656447986</v>
      </c>
      <c r="F42" s="5">
        <f t="shared" si="7"/>
        <v>7985.062162830267</v>
      </c>
      <c r="G42" s="5">
        <f t="shared" si="8"/>
        <v>25047.287493617718</v>
      </c>
      <c r="H42" s="22">
        <f t="shared" si="13"/>
        <v>16196.138260407981</v>
      </c>
      <c r="I42" s="5">
        <f t="shared" si="14"/>
        <v>39445.654407120412</v>
      </c>
      <c r="J42" s="25">
        <f t="shared" si="15"/>
        <v>0.13683989171340374</v>
      </c>
      <c r="L42" s="22">
        <f t="shared" si="16"/>
        <v>45699.116569950682</v>
      </c>
      <c r="M42" s="5">
        <f>scrimecost*Meta!O39</f>
        <v>9124.1180000000004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36089.165801866344</v>
      </c>
      <c r="D43" s="5">
        <f t="shared" si="12"/>
        <v>33814.86839785918</v>
      </c>
      <c r="E43" s="5">
        <f t="shared" si="6"/>
        <v>24314.86839785918</v>
      </c>
      <c r="F43" s="5">
        <f t="shared" si="7"/>
        <v>8240.5545319010216</v>
      </c>
      <c r="G43" s="5">
        <f t="shared" si="8"/>
        <v>25574.31386595816</v>
      </c>
      <c r="H43" s="22">
        <f t="shared" si="13"/>
        <v>16601.041716918175</v>
      </c>
      <c r="I43" s="5">
        <f t="shared" si="14"/>
        <v>40332.639952298414</v>
      </c>
      <c r="J43" s="25">
        <f t="shared" si="15"/>
        <v>0.1389567243296258</v>
      </c>
      <c r="L43" s="22">
        <f t="shared" si="16"/>
        <v>46841.594484199435</v>
      </c>
      <c r="M43" s="5">
        <f>scrimecost*Meta!O40</f>
        <v>9124.1180000000004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36991.394946913009</v>
      </c>
      <c r="D44" s="5">
        <f t="shared" si="12"/>
        <v>34616.950107805664</v>
      </c>
      <c r="E44" s="5">
        <f t="shared" si="6"/>
        <v>25116.950107805664</v>
      </c>
      <c r="F44" s="5">
        <f t="shared" si="7"/>
        <v>8502.4342101985494</v>
      </c>
      <c r="G44" s="5">
        <f t="shared" si="8"/>
        <v>26114.515897607114</v>
      </c>
      <c r="H44" s="22">
        <f t="shared" si="13"/>
        <v>17016.067759841131</v>
      </c>
      <c r="I44" s="5">
        <f t="shared" si="14"/>
        <v>41241.800136105878</v>
      </c>
      <c r="J44" s="25">
        <f t="shared" si="15"/>
        <v>0.14102192688203757</v>
      </c>
      <c r="L44" s="22">
        <f t="shared" si="16"/>
        <v>48012.634346304432</v>
      </c>
      <c r="M44" s="5">
        <f>scrimecost*Meta!O41</f>
        <v>9124.1180000000004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37916.179820585829</v>
      </c>
      <c r="D45" s="5">
        <f t="shared" si="12"/>
        <v>35439.083860500803</v>
      </c>
      <c r="E45" s="5">
        <f t="shared" si="6"/>
        <v>25939.083860500803</v>
      </c>
      <c r="F45" s="5">
        <f t="shared" si="7"/>
        <v>8770.8608804535124</v>
      </c>
      <c r="G45" s="5">
        <f t="shared" si="8"/>
        <v>26668.222980047292</v>
      </c>
      <c r="H45" s="22">
        <f t="shared" si="13"/>
        <v>17441.469453837159</v>
      </c>
      <c r="I45" s="5">
        <f t="shared" si="14"/>
        <v>42173.689324508523</v>
      </c>
      <c r="J45" s="25">
        <f t="shared" si="15"/>
        <v>0.14303675864048804</v>
      </c>
      <c r="L45" s="22">
        <f t="shared" si="16"/>
        <v>49212.950204962035</v>
      </c>
      <c r="M45" s="5">
        <f>scrimecost*Meta!O42</f>
        <v>9124.1180000000004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38864.084316100474</v>
      </c>
      <c r="D46" s="5">
        <f t="shared" si="12"/>
        <v>36281.770957013323</v>
      </c>
      <c r="E46" s="5">
        <f t="shared" si="6"/>
        <v>26781.770957013323</v>
      </c>
      <c r="F46" s="5">
        <f t="shared" si="7"/>
        <v>9045.9982174648503</v>
      </c>
      <c r="G46" s="5">
        <f t="shared" si="8"/>
        <v>27235.772739548473</v>
      </c>
      <c r="H46" s="22">
        <f t="shared" si="13"/>
        <v>17877.506190183085</v>
      </c>
      <c r="I46" s="5">
        <f t="shared" si="14"/>
        <v>43128.87574262124</v>
      </c>
      <c r="J46" s="25">
        <f t="shared" si="15"/>
        <v>0.14500244816092756</v>
      </c>
      <c r="L46" s="22">
        <f t="shared" si="16"/>
        <v>50443.273960086088</v>
      </c>
      <c r="M46" s="5">
        <f>scrimecost*Meta!O43</f>
        <v>5060.8049999999994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39835.686424002983</v>
      </c>
      <c r="D47" s="5">
        <f t="shared" si="12"/>
        <v>37145.525230938649</v>
      </c>
      <c r="E47" s="5">
        <f t="shared" si="6"/>
        <v>27645.525230938649</v>
      </c>
      <c r="F47" s="5">
        <f t="shared" si="7"/>
        <v>9328.0139879014678</v>
      </c>
      <c r="G47" s="5">
        <f t="shared" si="8"/>
        <v>27817.511243037181</v>
      </c>
      <c r="H47" s="22">
        <f t="shared" si="13"/>
        <v>18324.443844937661</v>
      </c>
      <c r="I47" s="5">
        <f t="shared" si="14"/>
        <v>44107.94182118676</v>
      </c>
      <c r="J47" s="25">
        <f t="shared" si="15"/>
        <v>0.146920194034527</v>
      </c>
      <c r="L47" s="22">
        <f t="shared" si="16"/>
        <v>51704.355809088236</v>
      </c>
      <c r="M47" s="5">
        <f>scrimecost*Meta!O44</f>
        <v>5060.8049999999994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40831.578584603063</v>
      </c>
      <c r="D48" s="5">
        <f t="shared" si="12"/>
        <v>38030.873361712125</v>
      </c>
      <c r="E48" s="5">
        <f t="shared" si="6"/>
        <v>28530.873361712125</v>
      </c>
      <c r="F48" s="5">
        <f t="shared" si="7"/>
        <v>9617.0801525990082</v>
      </c>
      <c r="G48" s="5">
        <f t="shared" si="8"/>
        <v>28413.793209113115</v>
      </c>
      <c r="H48" s="22">
        <f t="shared" si="13"/>
        <v>18782.554941061106</v>
      </c>
      <c r="I48" s="5">
        <f t="shared" si="14"/>
        <v>45111.484551716436</v>
      </c>
      <c r="J48" s="25">
        <f t="shared" si="15"/>
        <v>0.14879116561852659</v>
      </c>
      <c r="L48" s="22">
        <f t="shared" si="16"/>
        <v>52996.964704315447</v>
      </c>
      <c r="M48" s="5">
        <f>scrimecost*Meta!O45</f>
        <v>5060.8049999999994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41852.36804921813</v>
      </c>
      <c r="D49" s="5">
        <f t="shared" si="12"/>
        <v>38938.355195754913</v>
      </c>
      <c r="E49" s="5">
        <f t="shared" si="6"/>
        <v>29438.355195754913</v>
      </c>
      <c r="F49" s="5">
        <f t="shared" si="7"/>
        <v>9913.372971413979</v>
      </c>
      <c r="G49" s="5">
        <f t="shared" si="8"/>
        <v>29024.982224340936</v>
      </c>
      <c r="H49" s="22">
        <f t="shared" si="13"/>
        <v>19252.118814587626</v>
      </c>
      <c r="I49" s="5">
        <f t="shared" si="14"/>
        <v>46140.115850509334</v>
      </c>
      <c r="J49" s="25">
        <f t="shared" si="15"/>
        <v>0.15061650374925781</v>
      </c>
      <c r="L49" s="22">
        <f t="shared" si="16"/>
        <v>54321.888821923312</v>
      </c>
      <c r="M49" s="5">
        <f>scrimecost*Meta!O46</f>
        <v>5060.8049999999994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42898.677250448585</v>
      </c>
      <c r="D50" s="5">
        <f t="shared" si="12"/>
        <v>39868.524075648791</v>
      </c>
      <c r="E50" s="5">
        <f t="shared" si="6"/>
        <v>30368.524075648791</v>
      </c>
      <c r="F50" s="5">
        <f t="shared" si="7"/>
        <v>10217.07311069933</v>
      </c>
      <c r="G50" s="5">
        <f t="shared" si="8"/>
        <v>29651.450964949461</v>
      </c>
      <c r="H50" s="22">
        <f t="shared" si="13"/>
        <v>19733.421784952319</v>
      </c>
      <c r="I50" s="5">
        <f t="shared" si="14"/>
        <v>47194.462931772068</v>
      </c>
      <c r="J50" s="25">
        <f t="shared" si="15"/>
        <v>0.1523973214377761</v>
      </c>
      <c r="L50" s="22">
        <f t="shared" si="16"/>
        <v>55679.936042471403</v>
      </c>
      <c r="M50" s="5">
        <f>scrimecost*Meta!O47</f>
        <v>5060.8049999999994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43971.144181709788</v>
      </c>
      <c r="D51" s="5">
        <f t="shared" si="12"/>
        <v>40821.947177540002</v>
      </c>
      <c r="E51" s="5">
        <f t="shared" si="6"/>
        <v>31321.947177540002</v>
      </c>
      <c r="F51" s="5">
        <f t="shared" si="7"/>
        <v>10528.365753466811</v>
      </c>
      <c r="G51" s="5">
        <f t="shared" si="8"/>
        <v>30293.581424073192</v>
      </c>
      <c r="H51" s="22">
        <f t="shared" si="13"/>
        <v>20226.757329576125</v>
      </c>
      <c r="I51" s="5">
        <f t="shared" si="14"/>
        <v>48275.168690066363</v>
      </c>
      <c r="J51" s="25">
        <f t="shared" si="15"/>
        <v>0.15413470454852563</v>
      </c>
      <c r="L51" s="22">
        <f t="shared" si="16"/>
        <v>57071.934443533173</v>
      </c>
      <c r="M51" s="5">
        <f>scrimecost*Meta!O48</f>
        <v>2669.7579999999998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45070.422786252544</v>
      </c>
      <c r="D52" s="5">
        <f t="shared" si="12"/>
        <v>41799.205856978508</v>
      </c>
      <c r="E52" s="5">
        <f t="shared" si="6"/>
        <v>32299.205856978508</v>
      </c>
      <c r="F52" s="5">
        <f t="shared" si="7"/>
        <v>10847.440712303483</v>
      </c>
      <c r="G52" s="5">
        <f t="shared" si="8"/>
        <v>30951.765144675024</v>
      </c>
      <c r="H52" s="22">
        <f t="shared" si="13"/>
        <v>20732.426262815534</v>
      </c>
      <c r="I52" s="5">
        <f t="shared" si="14"/>
        <v>49382.892092318034</v>
      </c>
      <c r="J52" s="25">
        <f t="shared" si="15"/>
        <v>0.15582971246145202</v>
      </c>
      <c r="L52" s="22">
        <f t="shared" si="16"/>
        <v>58498.732804621519</v>
      </c>
      <c r="M52" s="5">
        <f>scrimecost*Meta!O49</f>
        <v>2669.7579999999998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46197.183355908848</v>
      </c>
      <c r="D53" s="5">
        <f t="shared" si="12"/>
        <v>42800.896003402966</v>
      </c>
      <c r="E53" s="5">
        <f t="shared" si="6"/>
        <v>33300.896003402966</v>
      </c>
      <c r="F53" s="5">
        <f t="shared" si="7"/>
        <v>11174.492545111068</v>
      </c>
      <c r="G53" s="5">
        <f t="shared" si="8"/>
        <v>31626.403458291898</v>
      </c>
      <c r="H53" s="22">
        <f t="shared" si="13"/>
        <v>21250.736919385919</v>
      </c>
      <c r="I53" s="5">
        <f t="shared" si="14"/>
        <v>50518.308579625984</v>
      </c>
      <c r="J53" s="25">
        <f t="shared" si="15"/>
        <v>0.15748337871796556</v>
      </c>
      <c r="L53" s="22">
        <f t="shared" si="16"/>
        <v>59961.201124737054</v>
      </c>
      <c r="M53" s="5">
        <f>scrimecost*Meta!O50</f>
        <v>2669.7579999999998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47352.112939806568</v>
      </c>
      <c r="D54" s="5">
        <f t="shared" si="12"/>
        <v>43827.628403488037</v>
      </c>
      <c r="E54" s="5">
        <f t="shared" si="6"/>
        <v>34327.628403488037</v>
      </c>
      <c r="F54" s="5">
        <f t="shared" si="7"/>
        <v>11509.720673738844</v>
      </c>
      <c r="G54" s="5">
        <f t="shared" si="8"/>
        <v>32317.907729749193</v>
      </c>
      <c r="H54" s="22">
        <f t="shared" si="13"/>
        <v>21782.005342370561</v>
      </c>
      <c r="I54" s="5">
        <f t="shared" si="14"/>
        <v>51682.110479116622</v>
      </c>
      <c r="J54" s="25">
        <f t="shared" si="15"/>
        <v>0.1590967116511495</v>
      </c>
      <c r="L54" s="22">
        <f t="shared" si="16"/>
        <v>61460.231152855464</v>
      </c>
      <c r="M54" s="5">
        <f>scrimecost*Meta!O51</f>
        <v>2669.7579999999998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48535.915763301738</v>
      </c>
      <c r="D55" s="5">
        <f t="shared" si="12"/>
        <v>44880.029113575241</v>
      </c>
      <c r="E55" s="5">
        <f t="shared" si="6"/>
        <v>35380.029113575241</v>
      </c>
      <c r="F55" s="5">
        <f t="shared" si="7"/>
        <v>11941.33241693984</v>
      </c>
      <c r="G55" s="5">
        <f t="shared" si="8"/>
        <v>32938.696696635401</v>
      </c>
      <c r="H55" s="22">
        <f t="shared" si="13"/>
        <v>22326.555475929828</v>
      </c>
      <c r="I55" s="5">
        <f t="shared" si="14"/>
        <v>52787.004514737018</v>
      </c>
      <c r="J55" s="25">
        <f t="shared" si="15"/>
        <v>0.16206763896378965</v>
      </c>
      <c r="L55" s="22">
        <f t="shared" si="16"/>
        <v>62996.736931676853</v>
      </c>
      <c r="M55" s="5">
        <f>scrimecost*Meta!O52</f>
        <v>2669.7579999999998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49749.313657384278</v>
      </c>
      <c r="D56" s="5">
        <f t="shared" si="12"/>
        <v>45958.739841414623</v>
      </c>
      <c r="E56" s="5">
        <f t="shared" si="6"/>
        <v>36458.739841414623</v>
      </c>
      <c r="F56" s="5">
        <f t="shared" si="7"/>
        <v>12401.402542363337</v>
      </c>
      <c r="G56" s="5">
        <f t="shared" si="8"/>
        <v>33557.337299051287</v>
      </c>
      <c r="H56" s="22">
        <f t="shared" si="13"/>
        <v>22884.719362828073</v>
      </c>
      <c r="I56" s="5">
        <f t="shared" si="14"/>
        <v>53901.852812605444</v>
      </c>
      <c r="J56" s="25">
        <f t="shared" si="15"/>
        <v>0.16523972451547655</v>
      </c>
      <c r="L56" s="22">
        <f t="shared" si="16"/>
        <v>64571.655354968781</v>
      </c>
      <c r="M56" s="5">
        <f>scrimecost*Meta!O53</f>
        <v>806.79499999999996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806.79499999999996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806.79499999999996</v>
      </c>
      <c r="N58" s="5"/>
    </row>
    <row r="59" spans="1:14" x14ac:dyDescent="0.2">
      <c r="A59" s="5">
        <v>68</v>
      </c>
      <c r="H59" s="21"/>
      <c r="I59" s="5"/>
      <c r="M59" s="5">
        <f>scrimecost*Meta!O56</f>
        <v>806.79499999999996</v>
      </c>
      <c r="N59" s="5"/>
    </row>
    <row r="60" spans="1:14" x14ac:dyDescent="0.2">
      <c r="A60" s="5">
        <v>69</v>
      </c>
      <c r="H60" s="21"/>
      <c r="I60" s="5"/>
      <c r="M60" s="5">
        <f>scrimecost*Meta!O57</f>
        <v>806.79499999999996</v>
      </c>
      <c r="N60" s="5"/>
    </row>
    <row r="61" spans="1:14" x14ac:dyDescent="0.2">
      <c r="A61" s="5">
        <v>70</v>
      </c>
      <c r="H61" s="21"/>
      <c r="I61" s="5"/>
      <c r="M61" s="5">
        <f>scrimecost*Meta!O58</f>
        <v>806.79499999999996</v>
      </c>
      <c r="N61" s="5"/>
    </row>
    <row r="62" spans="1:14" x14ac:dyDescent="0.2">
      <c r="A62" s="5">
        <v>71</v>
      </c>
      <c r="H62" s="21"/>
      <c r="I62" s="5"/>
      <c r="M62" s="5">
        <f>scrimecost*Meta!O59</f>
        <v>806.79499999999996</v>
      </c>
      <c r="N62" s="5"/>
    </row>
    <row r="63" spans="1:14" x14ac:dyDescent="0.2">
      <c r="A63" s="5">
        <v>72</v>
      </c>
      <c r="H63" s="21"/>
      <c r="M63" s="5">
        <f>scrimecost*Meta!O60</f>
        <v>806.79499999999996</v>
      </c>
      <c r="N63" s="5"/>
    </row>
    <row r="64" spans="1:14" x14ac:dyDescent="0.2">
      <c r="A64" s="5">
        <v>73</v>
      </c>
      <c r="H64" s="21"/>
      <c r="M64" s="5">
        <f>scrimecost*Meta!O61</f>
        <v>806.79499999999996</v>
      </c>
      <c r="N64" s="5"/>
    </row>
    <row r="65" spans="1:14" x14ac:dyDescent="0.2">
      <c r="A65" s="5">
        <v>74</v>
      </c>
      <c r="H65" s="21"/>
      <c r="M65" s="5">
        <f>scrimecost*Meta!O62</f>
        <v>806.79499999999996</v>
      </c>
      <c r="N65" s="5"/>
    </row>
    <row r="66" spans="1:14" x14ac:dyDescent="0.2">
      <c r="A66" s="5">
        <v>75</v>
      </c>
      <c r="H66" s="21"/>
      <c r="M66" s="5">
        <f>scrimecost*Meta!O63</f>
        <v>806.79499999999996</v>
      </c>
      <c r="N66" s="5"/>
    </row>
    <row r="67" spans="1:14" x14ac:dyDescent="0.2">
      <c r="A67" s="5">
        <v>76</v>
      </c>
      <c r="H67" s="21"/>
      <c r="M67" s="5">
        <f>scrimecost*Meta!O64</f>
        <v>806.79499999999996</v>
      </c>
      <c r="N67" s="5"/>
    </row>
    <row r="68" spans="1:14" x14ac:dyDescent="0.2">
      <c r="A68" s="5">
        <v>77</v>
      </c>
      <c r="H68" s="21"/>
      <c r="M68" s="5">
        <f>scrimecost*Meta!O65</f>
        <v>806.79499999999996</v>
      </c>
      <c r="N68" s="5"/>
    </row>
    <row r="69" spans="1:14" x14ac:dyDescent="0.2">
      <c r="A69" s="5">
        <v>78</v>
      </c>
      <c r="H69" s="21"/>
      <c r="M69" s="5">
        <f>scrimecost*Meta!O66</f>
        <v>806.79499999999996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28725</v>
      </c>
      <c r="D2" s="7">
        <f>Meta!C3</f>
        <v>13214</v>
      </c>
      <c r="E2" s="1">
        <f>Meta!D3</f>
        <v>0.105</v>
      </c>
      <c r="F2" s="1">
        <f>Meta!F3</f>
        <v>0.53100000000000003</v>
      </c>
      <c r="G2" s="1">
        <f>Meta!I3</f>
        <v>1.978852107996969</v>
      </c>
      <c r="H2" s="1">
        <f>Meta!E3</f>
        <v>0.878</v>
      </c>
      <c r="I2" s="13"/>
      <c r="J2" s="1">
        <f>Meta!X2</f>
        <v>0.51700000000000002</v>
      </c>
      <c r="K2" s="1">
        <f>Meta!D2</f>
        <v>0.111</v>
      </c>
      <c r="L2" s="28"/>
      <c r="N2" s="22">
        <f>Meta!T3</f>
        <v>28725</v>
      </c>
      <c r="O2" s="22">
        <f>Meta!U3</f>
        <v>13214</v>
      </c>
      <c r="P2" s="1">
        <f>Meta!V3</f>
        <v>0.105</v>
      </c>
      <c r="Q2" s="1">
        <f>Meta!X3</f>
        <v>0.53100000000000003</v>
      </c>
      <c r="R2" s="22">
        <f>Meta!W3</f>
        <v>13972</v>
      </c>
      <c r="T2" s="12">
        <f>IRR(S5:S69)+1</f>
        <v>1.0458845262786052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1412.1146498818941</v>
      </c>
      <c r="D5" s="5">
        <f>IF(A5&lt;startage,1,0)*(C5*(1-initialunempprob))+IF(A5=startage,1,0)*(C5*(1-unempprob))+IF(A5&gt;startage,1,0)*(C5*(1-unempprob)+unempprob*300*52)</f>
        <v>1255.3699237450039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96.035799166492794</v>
      </c>
      <c r="G5" s="5">
        <f>D5-F5</f>
        <v>1159.3341245785111</v>
      </c>
      <c r="H5" s="22">
        <f>0.1*Grade8!H5</f>
        <v>649.57373468988021</v>
      </c>
      <c r="I5" s="5">
        <f>G5+IF(A5&lt;startage,1,0)*(H5*(1-initialunempprob))+IF(A5&gt;=startage,1,0)*(H5*(1-unempprob))</f>
        <v>1736.8051747178147</v>
      </c>
      <c r="J5" s="25">
        <f t="shared" ref="J5:J36" si="0">(F5-(IF(A5&gt;startage,1,0)*(unempprob*300*52)))/(IF(A5&lt;startage,1,0)*((C5+H5)*(1-initialunempprob))+IF(A5&gt;=startage,1,0)*((C5+H5)*(1-unempprob)))</f>
        <v>5.2397234967399176E-2</v>
      </c>
      <c r="L5" s="22">
        <f>0.1*Grade8!L5</f>
        <v>1832.8409738843072</v>
      </c>
      <c r="M5" s="5"/>
      <c r="N5" s="5">
        <f>L5-Grade8!L5</f>
        <v>-16495.568764958763</v>
      </c>
      <c r="O5" s="5"/>
      <c r="P5" s="22"/>
      <c r="Q5" s="22">
        <f>0.05*feel*Grade8!G5</f>
        <v>153.75641957613146</v>
      </c>
      <c r="R5" s="22">
        <f>hstuition</f>
        <v>11298</v>
      </c>
      <c r="S5" s="22">
        <f t="shared" ref="S5:S36" si="1">IF(A5&lt;startage,1,0)*(N5-Q5-R5)+IF(A5&gt;=startage,1,0)*completionprob*(N5*spart+O5+P5)</f>
        <v>-27947.325184534893</v>
      </c>
      <c r="T5" s="22">
        <f t="shared" ref="T5:T36" si="2">S5/sreturn^(A5-startage+1)</f>
        <v>-27947.325184534893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14515.991308251925</v>
      </c>
      <c r="D6" s="5">
        <f t="shared" ref="D6:D36" si="5">IF(A6&lt;startage,1,0)*(C6*(1-initialunempprob))+IF(A6=startage,1,0)*(C6*(1-unempprob))+IF(A6&gt;startage,1,0)*(C6*(1-unempprob)+unempprob*300*52)</f>
        <v>12991.812220885473</v>
      </c>
      <c r="E6" s="5">
        <f t="shared" ref="E6:E56" si="6">IF(D6-9500&gt;0,1,0)*(D6-9500)</f>
        <v>3491.8122208854729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1692.2360790748332</v>
      </c>
      <c r="G6" s="5">
        <f t="shared" ref="G6:G56" si="8">D6-F6</f>
        <v>11299.576141810639</v>
      </c>
      <c r="H6" s="22">
        <f t="shared" ref="H6:H36" si="9">benefits*B6/expnorm</f>
        <v>6677.6086735331919</v>
      </c>
      <c r="I6" s="5">
        <f t="shared" ref="I6:I36" si="10">G6+IF(A6&lt;startage,1,0)*(H6*(1-initialunempprob))+IF(A6&gt;=startage,1,0)*(H6*(1-unempprob))</f>
        <v>17276.035904622848</v>
      </c>
      <c r="J6" s="25">
        <f t="shared" si="0"/>
        <v>8.9214034917320287E-2</v>
      </c>
      <c r="L6" s="22">
        <f t="shared" ref="L6:L36" si="11">(sincome+sbenefits)*(1-sunemp)*B6/expnorm</f>
        <v>18968.271983697679</v>
      </c>
      <c r="M6" s="5">
        <f>scrimecost*Meta!O3</f>
        <v>25932.032000000003</v>
      </c>
      <c r="N6" s="5">
        <f>L6-Grade8!L6</f>
        <v>181.65200138353248</v>
      </c>
      <c r="O6" s="5">
        <f>Grade8!M6-M6</f>
        <v>1293.6319999999978</v>
      </c>
      <c r="P6" s="22">
        <f t="shared" ref="P6:P37" si="12">(spart-initialspart)*(L6*J6+nptrans)</f>
        <v>115.44730510704777</v>
      </c>
      <c r="S6" s="22">
        <f t="shared" si="1"/>
        <v>1321.8610626650136</v>
      </c>
      <c r="T6" s="22">
        <f t="shared" si="2"/>
        <v>1263.8690309037931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14878.891090958221</v>
      </c>
      <c r="D7" s="5">
        <f t="shared" si="5"/>
        <v>14954.607526407608</v>
      </c>
      <c r="E7" s="5">
        <f t="shared" si="6"/>
        <v>5454.607526407608</v>
      </c>
      <c r="F7" s="5">
        <f t="shared" si="7"/>
        <v>2234.9489810517034</v>
      </c>
      <c r="G7" s="5">
        <f t="shared" si="8"/>
        <v>12719.658545355906</v>
      </c>
      <c r="H7" s="22">
        <f t="shared" si="9"/>
        <v>6844.5488903715204</v>
      </c>
      <c r="I7" s="5">
        <f t="shared" si="10"/>
        <v>18845.529802238416</v>
      </c>
      <c r="J7" s="25">
        <f t="shared" si="0"/>
        <v>3.0703337146740388E-2</v>
      </c>
      <c r="L7" s="22">
        <f t="shared" si="11"/>
        <v>19442.478783290117</v>
      </c>
      <c r="M7" s="5">
        <f>scrimecost*Meta!O4</f>
        <v>32806.256000000001</v>
      </c>
      <c r="N7" s="5">
        <f>L7-Grade8!L7</f>
        <v>186.19330141811588</v>
      </c>
      <c r="O7" s="5">
        <f>Grade8!M7-M7</f>
        <v>1636.5559999999969</v>
      </c>
      <c r="P7" s="22">
        <f t="shared" si="12"/>
        <v>100.11328573472393</v>
      </c>
      <c r="S7" s="22">
        <f t="shared" si="1"/>
        <v>1611.6023014756358</v>
      </c>
      <c r="T7" s="22">
        <f t="shared" si="2"/>
        <v>1473.2973357287326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15250.863368232176</v>
      </c>
      <c r="D8" s="5">
        <f t="shared" si="5"/>
        <v>15287.522714567798</v>
      </c>
      <c r="E8" s="5">
        <f t="shared" si="6"/>
        <v>5787.5227145677982</v>
      </c>
      <c r="F8" s="5">
        <f t="shared" si="7"/>
        <v>2327.0000305779959</v>
      </c>
      <c r="G8" s="5">
        <f t="shared" si="8"/>
        <v>12960.522683989802</v>
      </c>
      <c r="H8" s="22">
        <f t="shared" si="9"/>
        <v>7015.6626126308092</v>
      </c>
      <c r="I8" s="5">
        <f t="shared" si="10"/>
        <v>19239.540722294376</v>
      </c>
      <c r="J8" s="25">
        <f t="shared" si="0"/>
        <v>3.4573531455316803E-2</v>
      </c>
      <c r="L8" s="22">
        <f t="shared" si="11"/>
        <v>19928.540752872374</v>
      </c>
      <c r="M8" s="5">
        <f>scrimecost*Meta!O5</f>
        <v>37892.064000000006</v>
      </c>
      <c r="N8" s="5">
        <f>L8-Grade8!L8</f>
        <v>190.84813395357196</v>
      </c>
      <c r="O8" s="5">
        <f>Grade8!M8-M8</f>
        <v>1890.2639999999956</v>
      </c>
      <c r="P8" s="22">
        <f t="shared" si="12"/>
        <v>101.40200042809204</v>
      </c>
      <c r="S8" s="22">
        <f t="shared" si="1"/>
        <v>1837.6595836914273</v>
      </c>
      <c r="T8" s="22">
        <f t="shared" si="2"/>
        <v>1606.2526260203754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15632.134952437982</v>
      </c>
      <c r="D9" s="5">
        <f t="shared" si="5"/>
        <v>15628.760782431995</v>
      </c>
      <c r="E9" s="5">
        <f t="shared" si="6"/>
        <v>6128.7607824319948</v>
      </c>
      <c r="F9" s="5">
        <f t="shared" si="7"/>
        <v>2421.3523563424465</v>
      </c>
      <c r="G9" s="5">
        <f t="shared" si="8"/>
        <v>13207.408426089549</v>
      </c>
      <c r="H9" s="22">
        <f t="shared" si="9"/>
        <v>7191.0541779465793</v>
      </c>
      <c r="I9" s="5">
        <f t="shared" si="10"/>
        <v>19643.401915351737</v>
      </c>
      <c r="J9" s="25">
        <f t="shared" si="0"/>
        <v>3.8349330780757251E-2</v>
      </c>
      <c r="L9" s="22">
        <f t="shared" si="11"/>
        <v>20426.754271694183</v>
      </c>
      <c r="M9" s="5">
        <f>scrimecost*Meta!O6</f>
        <v>46051.712</v>
      </c>
      <c r="N9" s="5">
        <f>L9-Grade8!L9</f>
        <v>195.61933730241435</v>
      </c>
      <c r="O9" s="5">
        <f>Grade8!M9-M9</f>
        <v>2297.3119999999981</v>
      </c>
      <c r="P9" s="22">
        <f t="shared" si="12"/>
        <v>102.72293298879434</v>
      </c>
      <c r="S9" s="22">
        <f t="shared" si="1"/>
        <v>2198.4319273626165</v>
      </c>
      <c r="T9" s="22">
        <f t="shared" si="2"/>
        <v>1837.2915249412456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16022.938326248928</v>
      </c>
      <c r="D10" s="5">
        <f t="shared" si="5"/>
        <v>15978.52980199279</v>
      </c>
      <c r="E10" s="5">
        <f t="shared" si="6"/>
        <v>6478.5298019927905</v>
      </c>
      <c r="F10" s="5">
        <f t="shared" si="7"/>
        <v>2518.0634902510064</v>
      </c>
      <c r="G10" s="5">
        <f t="shared" si="8"/>
        <v>13460.466311741784</v>
      </c>
      <c r="H10" s="22">
        <f t="shared" si="9"/>
        <v>7370.8305323952427</v>
      </c>
      <c r="I10" s="5">
        <f t="shared" si="10"/>
        <v>20057.359638235524</v>
      </c>
      <c r="J10" s="25">
        <f t="shared" si="0"/>
        <v>4.2033037439723461E-2</v>
      </c>
      <c r="L10" s="22">
        <f t="shared" si="11"/>
        <v>20937.423128486535</v>
      </c>
      <c r="M10" s="5">
        <f>scrimecost*Meta!O7</f>
        <v>49223.356</v>
      </c>
      <c r="N10" s="5">
        <f>L10-Grade8!L10</f>
        <v>200.50982073497289</v>
      </c>
      <c r="O10" s="5">
        <f>Grade8!M10-M10</f>
        <v>2455.5310000000027</v>
      </c>
      <c r="P10" s="22">
        <f t="shared" si="12"/>
        <v>104.07688886351418</v>
      </c>
      <c r="S10" s="22">
        <f t="shared" si="1"/>
        <v>2340.8170140255856</v>
      </c>
      <c r="T10" s="22">
        <f t="shared" si="2"/>
        <v>1870.4615145023779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16423.511784405149</v>
      </c>
      <c r="D11" s="5">
        <f t="shared" si="5"/>
        <v>16337.043047042609</v>
      </c>
      <c r="E11" s="5">
        <f t="shared" si="6"/>
        <v>6837.043047042609</v>
      </c>
      <c r="F11" s="5">
        <f t="shared" si="7"/>
        <v>2617.1924025072813</v>
      </c>
      <c r="G11" s="5">
        <f t="shared" si="8"/>
        <v>13719.850644535327</v>
      </c>
      <c r="H11" s="22">
        <f t="shared" si="9"/>
        <v>7555.1012957051225</v>
      </c>
      <c r="I11" s="5">
        <f t="shared" si="10"/>
        <v>20481.666304191411</v>
      </c>
      <c r="J11" s="25">
        <f t="shared" si="0"/>
        <v>4.5626897594812491E-2</v>
      </c>
      <c r="L11" s="22">
        <f t="shared" si="11"/>
        <v>21460.858706698691</v>
      </c>
      <c r="M11" s="5">
        <f>scrimecost*Meta!O8</f>
        <v>47141.527999999998</v>
      </c>
      <c r="N11" s="5">
        <f>L11-Grade8!L11</f>
        <v>205.52256625334121</v>
      </c>
      <c r="O11" s="5">
        <f>Grade8!M11-M11</f>
        <v>2351.6779999999999</v>
      </c>
      <c r="P11" s="22">
        <f t="shared" si="12"/>
        <v>105.46469363510204</v>
      </c>
      <c r="S11" s="22">
        <f t="shared" si="1"/>
        <v>2253.1896048051199</v>
      </c>
      <c r="T11" s="22">
        <f t="shared" si="2"/>
        <v>1721.453565878347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16834.099579015277</v>
      </c>
      <c r="D12" s="5">
        <f t="shared" si="5"/>
        <v>16704.519123218673</v>
      </c>
      <c r="E12" s="5">
        <f t="shared" si="6"/>
        <v>7204.5191232186735</v>
      </c>
      <c r="F12" s="5">
        <f t="shared" si="7"/>
        <v>2718.7995375699634</v>
      </c>
      <c r="G12" s="5">
        <f t="shared" si="8"/>
        <v>13985.719585648711</v>
      </c>
      <c r="H12" s="22">
        <f t="shared" si="9"/>
        <v>7743.97882809775</v>
      </c>
      <c r="I12" s="5">
        <f t="shared" si="10"/>
        <v>20916.580636796196</v>
      </c>
      <c r="J12" s="25">
        <f t="shared" si="0"/>
        <v>4.9133102624167653E-2</v>
      </c>
      <c r="L12" s="22">
        <f t="shared" si="11"/>
        <v>21997.380174366161</v>
      </c>
      <c r="M12" s="5">
        <f>scrimecost*Meta!O9</f>
        <v>42810.207999999999</v>
      </c>
      <c r="N12" s="5">
        <f>L12-Grade8!L12</f>
        <v>210.66063040967856</v>
      </c>
      <c r="O12" s="5">
        <f>Grade8!M12-M12</f>
        <v>2135.6080000000002</v>
      </c>
      <c r="P12" s="22">
        <f t="shared" si="12"/>
        <v>106.88719352597958</v>
      </c>
      <c r="S12" s="22">
        <f t="shared" si="1"/>
        <v>2067.1245577041495</v>
      </c>
      <c r="T12" s="22">
        <f t="shared" si="2"/>
        <v>1510.0122915162349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17254.95206849066</v>
      </c>
      <c r="D13" s="5">
        <f t="shared" si="5"/>
        <v>17081.182101299142</v>
      </c>
      <c r="E13" s="5">
        <f t="shared" si="6"/>
        <v>7581.1821012991422</v>
      </c>
      <c r="F13" s="5">
        <f t="shared" si="7"/>
        <v>2822.9468510092129</v>
      </c>
      <c r="G13" s="5">
        <f t="shared" si="8"/>
        <v>14258.23525028993</v>
      </c>
      <c r="H13" s="22">
        <f t="shared" si="9"/>
        <v>7937.5782988001947</v>
      </c>
      <c r="I13" s="5">
        <f t="shared" si="10"/>
        <v>21362.367827716105</v>
      </c>
      <c r="J13" s="25">
        <f t="shared" si="0"/>
        <v>5.2553790457684886E-2</v>
      </c>
      <c r="L13" s="22">
        <f t="shared" si="11"/>
        <v>22547.314678725314</v>
      </c>
      <c r="M13" s="5">
        <f>scrimecost*Meta!O10</f>
        <v>39233.375999999997</v>
      </c>
      <c r="N13" s="5">
        <f>L13-Grade8!L13</f>
        <v>215.92714616992089</v>
      </c>
      <c r="O13" s="5">
        <f>Grade8!M13-M13</f>
        <v>1957.1759999999995</v>
      </c>
      <c r="P13" s="22">
        <f t="shared" si="12"/>
        <v>108.34525591412908</v>
      </c>
      <c r="S13" s="22">
        <f t="shared" si="1"/>
        <v>1914.1967849256534</v>
      </c>
      <c r="T13" s="22">
        <f t="shared" si="2"/>
        <v>1336.9546642944567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17686.325870202927</v>
      </c>
      <c r="D14" s="5">
        <f t="shared" si="5"/>
        <v>17467.261653831622</v>
      </c>
      <c r="E14" s="5">
        <f t="shared" si="6"/>
        <v>7967.2616538316215</v>
      </c>
      <c r="F14" s="5">
        <f t="shared" si="7"/>
        <v>2929.6978472844435</v>
      </c>
      <c r="G14" s="5">
        <f t="shared" si="8"/>
        <v>14537.563806547178</v>
      </c>
      <c r="H14" s="22">
        <f t="shared" si="9"/>
        <v>8136.0177562701992</v>
      </c>
      <c r="I14" s="5">
        <f t="shared" si="10"/>
        <v>21819.299698409006</v>
      </c>
      <c r="J14" s="25">
        <f t="shared" si="0"/>
        <v>5.5891046880628521E-2</v>
      </c>
      <c r="L14" s="22">
        <f t="shared" si="11"/>
        <v>23110.997545693444</v>
      </c>
      <c r="M14" s="5">
        <f>scrimecost*Meta!O11</f>
        <v>36662.527999999998</v>
      </c>
      <c r="N14" s="5">
        <f>L14-Grade8!L14</f>
        <v>221.32532482417082</v>
      </c>
      <c r="O14" s="5">
        <f>Grade8!M14-M14</f>
        <v>1828.9279999999999</v>
      </c>
      <c r="P14" s="22">
        <f t="shared" si="12"/>
        <v>109.8397698619823</v>
      </c>
      <c r="S14" s="22">
        <f t="shared" si="1"/>
        <v>1805.4239522276955</v>
      </c>
      <c r="T14" s="22">
        <f t="shared" si="2"/>
        <v>1205.6619649258339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18128.484016957995</v>
      </c>
      <c r="D15" s="5">
        <f t="shared" si="5"/>
        <v>17862.993195177405</v>
      </c>
      <c r="E15" s="5">
        <f t="shared" si="6"/>
        <v>8362.9931951774051</v>
      </c>
      <c r="F15" s="5">
        <f t="shared" si="7"/>
        <v>3039.1176184665528</v>
      </c>
      <c r="G15" s="5">
        <f t="shared" si="8"/>
        <v>14823.875576710852</v>
      </c>
      <c r="H15" s="22">
        <f t="shared" si="9"/>
        <v>8339.4182001769532</v>
      </c>
      <c r="I15" s="5">
        <f t="shared" si="10"/>
        <v>22287.654865869226</v>
      </c>
      <c r="J15" s="25">
        <f t="shared" si="0"/>
        <v>5.9146906805451531E-2</v>
      </c>
      <c r="L15" s="22">
        <f t="shared" si="11"/>
        <v>23688.772484335776</v>
      </c>
      <c r="M15" s="5">
        <f>scrimecost*Meta!O12</f>
        <v>35027.804000000004</v>
      </c>
      <c r="N15" s="5">
        <f>L15-Grade8!L15</f>
        <v>226.858457944767</v>
      </c>
      <c r="O15" s="5">
        <f>Grade8!M15-M15</f>
        <v>1747.3790000000008</v>
      </c>
      <c r="P15" s="22">
        <f t="shared" si="12"/>
        <v>111.37164665853184</v>
      </c>
      <c r="S15" s="22">
        <f t="shared" si="1"/>
        <v>1737.748564312285</v>
      </c>
      <c r="T15" s="22">
        <f t="shared" si="2"/>
        <v>1109.5568558047532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18581.696117381947</v>
      </c>
      <c r="D16" s="5">
        <f t="shared" si="5"/>
        <v>18268.618025056843</v>
      </c>
      <c r="E16" s="5">
        <f t="shared" si="6"/>
        <v>8768.6180250568432</v>
      </c>
      <c r="F16" s="5">
        <f t="shared" si="7"/>
        <v>3164.7037851810592</v>
      </c>
      <c r="G16" s="5">
        <f t="shared" si="8"/>
        <v>15103.914239875783</v>
      </c>
      <c r="H16" s="22">
        <f t="shared" si="9"/>
        <v>8547.9036551813751</v>
      </c>
      <c r="I16" s="5">
        <f t="shared" si="10"/>
        <v>22754.288011263114</v>
      </c>
      <c r="J16" s="25">
        <f t="shared" si="0"/>
        <v>6.2876500184998088E-2</v>
      </c>
      <c r="L16" s="22">
        <f t="shared" si="11"/>
        <v>24280.991796444174</v>
      </c>
      <c r="M16" s="5">
        <f>scrimecost*Meta!O13</f>
        <v>29411.06</v>
      </c>
      <c r="N16" s="5">
        <f>L16-Grade8!L16</f>
        <v>232.52991939339336</v>
      </c>
      <c r="O16" s="5">
        <f>Grade8!M16-M16</f>
        <v>1467.1849999999977</v>
      </c>
      <c r="P16" s="22">
        <f t="shared" si="12"/>
        <v>113.12985299253494</v>
      </c>
      <c r="S16" s="22">
        <f t="shared" si="1"/>
        <v>1495.9260748871927</v>
      </c>
      <c r="T16" s="22">
        <f t="shared" si="2"/>
        <v>913.24860475474725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19046.238520316496</v>
      </c>
      <c r="D17" s="5">
        <f t="shared" si="5"/>
        <v>18684.383475683266</v>
      </c>
      <c r="E17" s="5">
        <f t="shared" si="6"/>
        <v>9184.3834756832657</v>
      </c>
      <c r="F17" s="5">
        <f t="shared" si="7"/>
        <v>3300.4512048105862</v>
      </c>
      <c r="G17" s="5">
        <f t="shared" si="8"/>
        <v>15383.93227087268</v>
      </c>
      <c r="H17" s="22">
        <f t="shared" si="9"/>
        <v>8761.601246560911</v>
      </c>
      <c r="I17" s="5">
        <f t="shared" si="10"/>
        <v>23225.565386544695</v>
      </c>
      <c r="J17" s="25">
        <f t="shared" si="0"/>
        <v>6.6797255567084032E-2</v>
      </c>
      <c r="L17" s="22">
        <f t="shared" si="11"/>
        <v>24888.016591355277</v>
      </c>
      <c r="M17" s="5">
        <f>scrimecost*Meta!O14</f>
        <v>29411.06</v>
      </c>
      <c r="N17" s="5">
        <f>L17-Grade8!L17</f>
        <v>238.34316737822883</v>
      </c>
      <c r="O17" s="5">
        <f>Grade8!M17-M17</f>
        <v>1467.1849999999977</v>
      </c>
      <c r="P17" s="22">
        <f t="shared" si="12"/>
        <v>115.0303168673483</v>
      </c>
      <c r="S17" s="22">
        <f t="shared" si="1"/>
        <v>1500.3049230182728</v>
      </c>
      <c r="T17" s="22">
        <f t="shared" si="2"/>
        <v>875.73898147678062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19522.394483324406</v>
      </c>
      <c r="D18" s="5">
        <f t="shared" si="5"/>
        <v>19110.543062575343</v>
      </c>
      <c r="E18" s="5">
        <f t="shared" si="6"/>
        <v>9610.5430625753434</v>
      </c>
      <c r="F18" s="5">
        <f t="shared" si="7"/>
        <v>3439.5923099308493</v>
      </c>
      <c r="G18" s="5">
        <f t="shared" si="8"/>
        <v>15670.950752644494</v>
      </c>
      <c r="H18" s="22">
        <f t="shared" si="9"/>
        <v>8980.6412777249316</v>
      </c>
      <c r="I18" s="5">
        <f t="shared" si="10"/>
        <v>23708.62469620831</v>
      </c>
      <c r="J18" s="25">
        <f t="shared" si="0"/>
        <v>7.062238276911903E-2</v>
      </c>
      <c r="L18" s="22">
        <f t="shared" si="11"/>
        <v>25510.217006139155</v>
      </c>
      <c r="M18" s="5">
        <f>scrimecost*Meta!O15</f>
        <v>29411.06</v>
      </c>
      <c r="N18" s="5">
        <f>L18-Grade8!L18</f>
        <v>244.30174656268355</v>
      </c>
      <c r="O18" s="5">
        <f>Grade8!M18-M18</f>
        <v>1467.1849999999977</v>
      </c>
      <c r="P18" s="22">
        <f t="shared" si="12"/>
        <v>116.978292339032</v>
      </c>
      <c r="S18" s="22">
        <f t="shared" si="1"/>
        <v>1504.793242352629</v>
      </c>
      <c r="T18" s="22">
        <f t="shared" si="2"/>
        <v>839.82392348700648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20010.454345407514</v>
      </c>
      <c r="D19" s="5">
        <f t="shared" si="5"/>
        <v>19547.356639139725</v>
      </c>
      <c r="E19" s="5">
        <f t="shared" si="6"/>
        <v>10047.356639139725</v>
      </c>
      <c r="F19" s="5">
        <f t="shared" si="7"/>
        <v>3582.2119426791205</v>
      </c>
      <c r="G19" s="5">
        <f t="shared" si="8"/>
        <v>15965.144696460604</v>
      </c>
      <c r="H19" s="22">
        <f t="shared" si="9"/>
        <v>9205.1573096680549</v>
      </c>
      <c r="I19" s="5">
        <f t="shared" si="10"/>
        <v>24203.760488613516</v>
      </c>
      <c r="J19" s="25">
        <f t="shared" si="0"/>
        <v>7.4354214185738593E-2</v>
      </c>
      <c r="L19" s="22">
        <f t="shared" si="11"/>
        <v>26147.972431292634</v>
      </c>
      <c r="M19" s="5">
        <f>scrimecost*Meta!O16</f>
        <v>29411.06</v>
      </c>
      <c r="N19" s="5">
        <f>L19-Grade8!L19</f>
        <v>250.40929022675118</v>
      </c>
      <c r="O19" s="5">
        <f>Grade8!M19-M19</f>
        <v>1467.1849999999977</v>
      </c>
      <c r="P19" s="22">
        <f t="shared" si="12"/>
        <v>118.97496719750778</v>
      </c>
      <c r="S19" s="22">
        <f t="shared" si="1"/>
        <v>1509.3937696703454</v>
      </c>
      <c r="T19" s="22">
        <f t="shared" si="2"/>
        <v>805.43449395633559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20510.715704042697</v>
      </c>
      <c r="D20" s="5">
        <f t="shared" si="5"/>
        <v>19995.090555118215</v>
      </c>
      <c r="E20" s="5">
        <f t="shared" si="6"/>
        <v>10495.090555118215</v>
      </c>
      <c r="F20" s="5">
        <f t="shared" si="7"/>
        <v>3728.397066246097</v>
      </c>
      <c r="G20" s="5">
        <f t="shared" si="8"/>
        <v>16266.693488872119</v>
      </c>
      <c r="H20" s="22">
        <f t="shared" si="9"/>
        <v>9435.2862424097548</v>
      </c>
      <c r="I20" s="5">
        <f t="shared" si="10"/>
        <v>24711.274675828849</v>
      </c>
      <c r="J20" s="25">
        <f t="shared" si="0"/>
        <v>7.7995025323903983E-2</v>
      </c>
      <c r="L20" s="22">
        <f t="shared" si="11"/>
        <v>26801.671742074945</v>
      </c>
      <c r="M20" s="5">
        <f>scrimecost*Meta!O17</f>
        <v>29411.06</v>
      </c>
      <c r="N20" s="5">
        <f>L20-Grade8!L20</f>
        <v>256.66952248241068</v>
      </c>
      <c r="O20" s="5">
        <f>Grade8!M20-M20</f>
        <v>1467.1849999999977</v>
      </c>
      <c r="P20" s="22">
        <f t="shared" si="12"/>
        <v>121.02155892744545</v>
      </c>
      <c r="S20" s="22">
        <f t="shared" si="1"/>
        <v>1514.1093101709996</v>
      </c>
      <c r="T20" s="22">
        <f t="shared" si="2"/>
        <v>772.50476006736608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21023.483596643771</v>
      </c>
      <c r="D21" s="5">
        <f t="shared" si="5"/>
        <v>20454.017818996177</v>
      </c>
      <c r="E21" s="5">
        <f t="shared" si="6"/>
        <v>10954.017818996177</v>
      </c>
      <c r="F21" s="5">
        <f t="shared" si="7"/>
        <v>3878.2368179022515</v>
      </c>
      <c r="G21" s="5">
        <f t="shared" si="8"/>
        <v>16575.781001093925</v>
      </c>
      <c r="H21" s="22">
        <f t="shared" si="9"/>
        <v>9671.1683984700012</v>
      </c>
      <c r="I21" s="5">
        <f t="shared" si="10"/>
        <v>25231.476717724574</v>
      </c>
      <c r="J21" s="25">
        <f t="shared" si="0"/>
        <v>8.1547036190406874E-2</v>
      </c>
      <c r="L21" s="22">
        <f t="shared" si="11"/>
        <v>27471.713535626826</v>
      </c>
      <c r="M21" s="5">
        <f>scrimecost*Meta!O18</f>
        <v>23710.484</v>
      </c>
      <c r="N21" s="5">
        <f>L21-Grade8!L21</f>
        <v>263.08626054448177</v>
      </c>
      <c r="O21" s="5">
        <f>Grade8!M21-M21</f>
        <v>1182.8090000000011</v>
      </c>
      <c r="P21" s="22">
        <f t="shared" si="12"/>
        <v>123.11931545063162</v>
      </c>
      <c r="S21" s="22">
        <f t="shared" si="1"/>
        <v>1269.2606111841828</v>
      </c>
      <c r="T21" s="22">
        <f t="shared" si="2"/>
        <v>619.17155917023649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21549.070686559862</v>
      </c>
      <c r="D22" s="5">
        <f t="shared" si="5"/>
        <v>20924.418264471078</v>
      </c>
      <c r="E22" s="5">
        <f t="shared" si="6"/>
        <v>11424.418264471078</v>
      </c>
      <c r="F22" s="5">
        <f t="shared" si="7"/>
        <v>4031.8225633498068</v>
      </c>
      <c r="G22" s="5">
        <f t="shared" si="8"/>
        <v>16892.59570112127</v>
      </c>
      <c r="H22" s="22">
        <f t="shared" si="9"/>
        <v>9912.9476084317503</v>
      </c>
      <c r="I22" s="5">
        <f t="shared" si="10"/>
        <v>25764.683810667688</v>
      </c>
      <c r="J22" s="25">
        <f t="shared" si="0"/>
        <v>8.5012412645531596E-2</v>
      </c>
      <c r="L22" s="22">
        <f t="shared" si="11"/>
        <v>28158.506374017492</v>
      </c>
      <c r="M22" s="5">
        <f>scrimecost*Meta!O19</f>
        <v>23710.484</v>
      </c>
      <c r="N22" s="5">
        <f>L22-Grade8!L22</f>
        <v>269.663417058091</v>
      </c>
      <c r="O22" s="5">
        <f>Grade8!M22-M22</f>
        <v>1182.8090000000011</v>
      </c>
      <c r="P22" s="22">
        <f t="shared" si="12"/>
        <v>125.26951588689742</v>
      </c>
      <c r="S22" s="22">
        <f t="shared" si="1"/>
        <v>1274.2148759226859</v>
      </c>
      <c r="T22" s="22">
        <f t="shared" si="2"/>
        <v>594.3183365719583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22087.797453723855</v>
      </c>
      <c r="D23" s="5">
        <f t="shared" si="5"/>
        <v>21406.578721082849</v>
      </c>
      <c r="E23" s="5">
        <f t="shared" si="6"/>
        <v>11906.578721082849</v>
      </c>
      <c r="F23" s="5">
        <f t="shared" si="7"/>
        <v>4189.2479524335504</v>
      </c>
      <c r="G23" s="5">
        <f t="shared" si="8"/>
        <v>17217.330768649299</v>
      </c>
      <c r="H23" s="22">
        <f t="shared" si="9"/>
        <v>10160.771298642543</v>
      </c>
      <c r="I23" s="5">
        <f t="shared" si="10"/>
        <v>26311.221080934374</v>
      </c>
      <c r="J23" s="25">
        <f t="shared" si="0"/>
        <v>8.8393267723702026E-2</v>
      </c>
      <c r="L23" s="22">
        <f t="shared" si="11"/>
        <v>28862.469033367928</v>
      </c>
      <c r="M23" s="5">
        <f>scrimecost*Meta!O20</f>
        <v>23710.484</v>
      </c>
      <c r="N23" s="5">
        <f>L23-Grade8!L23</f>
        <v>276.40500248454555</v>
      </c>
      <c r="O23" s="5">
        <f>Grade8!M23-M23</f>
        <v>1182.8090000000011</v>
      </c>
      <c r="P23" s="22">
        <f t="shared" si="12"/>
        <v>127.47347133406981</v>
      </c>
      <c r="S23" s="22">
        <f t="shared" si="1"/>
        <v>1279.2929972796542</v>
      </c>
      <c r="T23" s="22">
        <f t="shared" si="2"/>
        <v>570.50932019153765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22639.992390066956</v>
      </c>
      <c r="D24" s="5">
        <f t="shared" si="5"/>
        <v>21900.793189109925</v>
      </c>
      <c r="E24" s="5">
        <f t="shared" si="6"/>
        <v>12400.793189109925</v>
      </c>
      <c r="F24" s="5">
        <f t="shared" si="7"/>
        <v>4350.6089762443908</v>
      </c>
      <c r="G24" s="5">
        <f t="shared" si="8"/>
        <v>17550.184212865533</v>
      </c>
      <c r="H24" s="22">
        <f t="shared" si="9"/>
        <v>10414.790581108606</v>
      </c>
      <c r="I24" s="5">
        <f t="shared" si="10"/>
        <v>26871.421782957736</v>
      </c>
      <c r="J24" s="25">
        <f t="shared" si="0"/>
        <v>9.1691662921917175E-2</v>
      </c>
      <c r="L24" s="22">
        <f t="shared" si="11"/>
        <v>29584.030759202127</v>
      </c>
      <c r="M24" s="5">
        <f>scrimecost*Meta!O21</f>
        <v>23710.484</v>
      </c>
      <c r="N24" s="5">
        <f>L24-Grade8!L24</f>
        <v>283.31512754665891</v>
      </c>
      <c r="O24" s="5">
        <f>Grade8!M24-M24</f>
        <v>1182.8090000000011</v>
      </c>
      <c r="P24" s="22">
        <f t="shared" si="12"/>
        <v>129.73252566742161</v>
      </c>
      <c r="S24" s="22">
        <f t="shared" si="1"/>
        <v>1284.4980716705454</v>
      </c>
      <c r="T24" s="22">
        <f t="shared" si="2"/>
        <v>547.69962050978506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23205.992199818626</v>
      </c>
      <c r="D25" s="5">
        <f t="shared" si="5"/>
        <v>22407.36301883767</v>
      </c>
      <c r="E25" s="5">
        <f t="shared" si="6"/>
        <v>12907.36301883767</v>
      </c>
      <c r="F25" s="5">
        <f t="shared" si="7"/>
        <v>4516.004025650499</v>
      </c>
      <c r="G25" s="5">
        <f t="shared" si="8"/>
        <v>17891.358993187172</v>
      </c>
      <c r="H25" s="22">
        <f t="shared" si="9"/>
        <v>10675.160345636323</v>
      </c>
      <c r="I25" s="5">
        <f t="shared" si="10"/>
        <v>27445.627502531679</v>
      </c>
      <c r="J25" s="25">
        <f t="shared" si="0"/>
        <v>9.4909609456761121E-2</v>
      </c>
      <c r="L25" s="22">
        <f t="shared" si="11"/>
        <v>30323.631528182181</v>
      </c>
      <c r="M25" s="5">
        <f>scrimecost*Meta!O22</f>
        <v>23710.484</v>
      </c>
      <c r="N25" s="5">
        <f>L25-Grade8!L25</f>
        <v>290.39800573532921</v>
      </c>
      <c r="O25" s="5">
        <f>Grade8!M25-M25</f>
        <v>1182.8090000000011</v>
      </c>
      <c r="P25" s="22">
        <f t="shared" si="12"/>
        <v>132.04805635910708</v>
      </c>
      <c r="S25" s="22">
        <f t="shared" si="1"/>
        <v>1289.8332729212107</v>
      </c>
      <c r="T25" s="22">
        <f t="shared" si="2"/>
        <v>525.84629897986918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23786.14200481409</v>
      </c>
      <c r="D26" s="5">
        <f t="shared" si="5"/>
        <v>22926.59709430861</v>
      </c>
      <c r="E26" s="5">
        <f t="shared" si="6"/>
        <v>13426.59709430861</v>
      </c>
      <c r="F26" s="5">
        <f t="shared" si="7"/>
        <v>4685.5339512917617</v>
      </c>
      <c r="G26" s="5">
        <f t="shared" si="8"/>
        <v>18241.063143016851</v>
      </c>
      <c r="H26" s="22">
        <f t="shared" si="9"/>
        <v>10942.039354277229</v>
      </c>
      <c r="I26" s="5">
        <f t="shared" si="10"/>
        <v>28034.188365094971</v>
      </c>
      <c r="J26" s="25">
        <f t="shared" si="0"/>
        <v>9.8049069490755272E-2</v>
      </c>
      <c r="L26" s="22">
        <f t="shared" si="11"/>
        <v>31081.722316386731</v>
      </c>
      <c r="M26" s="5">
        <f>scrimecost*Meta!O23</f>
        <v>18401.124</v>
      </c>
      <c r="N26" s="5">
        <f>L26-Grade8!L26</f>
        <v>297.65795587871253</v>
      </c>
      <c r="O26" s="5">
        <f>Grade8!M26-M26</f>
        <v>917.94900000000052</v>
      </c>
      <c r="P26" s="22">
        <f t="shared" si="12"/>
        <v>134.42147531808479</v>
      </c>
      <c r="S26" s="22">
        <f t="shared" si="1"/>
        <v>1062.7547742031404</v>
      </c>
      <c r="T26" s="22">
        <f t="shared" si="2"/>
        <v>414.26149923431103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24380.795554934437</v>
      </c>
      <c r="D27" s="5">
        <f t="shared" si="5"/>
        <v>23458.812021666323</v>
      </c>
      <c r="E27" s="5">
        <f t="shared" si="6"/>
        <v>13958.812021666323</v>
      </c>
      <c r="F27" s="5">
        <f t="shared" si="7"/>
        <v>4859.3021250740549</v>
      </c>
      <c r="G27" s="5">
        <f t="shared" si="8"/>
        <v>18599.509896592266</v>
      </c>
      <c r="H27" s="22">
        <f t="shared" si="9"/>
        <v>11215.590338134158</v>
      </c>
      <c r="I27" s="5">
        <f t="shared" si="10"/>
        <v>28637.463249222339</v>
      </c>
      <c r="J27" s="25">
        <f t="shared" si="0"/>
        <v>0.10111195732879832</v>
      </c>
      <c r="L27" s="22">
        <f t="shared" si="11"/>
        <v>31858.765374296396</v>
      </c>
      <c r="M27" s="5">
        <f>scrimecost*Meta!O24</f>
        <v>18401.124</v>
      </c>
      <c r="N27" s="5">
        <f>L27-Grade8!L27</f>
        <v>305.09940477567579</v>
      </c>
      <c r="O27" s="5">
        <f>Grade8!M27-M27</f>
        <v>917.94900000000052</v>
      </c>
      <c r="P27" s="22">
        <f t="shared" si="12"/>
        <v>136.85422975103688</v>
      </c>
      <c r="S27" s="22">
        <f t="shared" si="1"/>
        <v>1068.3600700171169</v>
      </c>
      <c r="T27" s="22">
        <f t="shared" si="2"/>
        <v>398.17631051499006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24990.315443807802</v>
      </c>
      <c r="D28" s="5">
        <f t="shared" si="5"/>
        <v>24004.332322207982</v>
      </c>
      <c r="E28" s="5">
        <f t="shared" si="6"/>
        <v>14504.332322207982</v>
      </c>
      <c r="F28" s="5">
        <f t="shared" si="7"/>
        <v>5037.4145032009055</v>
      </c>
      <c r="G28" s="5">
        <f t="shared" si="8"/>
        <v>18966.917819007074</v>
      </c>
      <c r="H28" s="22">
        <f t="shared" si="9"/>
        <v>11495.980096587511</v>
      </c>
      <c r="I28" s="5">
        <f t="shared" si="10"/>
        <v>29255.820005452897</v>
      </c>
      <c r="J28" s="25">
        <f t="shared" si="0"/>
        <v>0.1041001405854257</v>
      </c>
      <c r="L28" s="22">
        <f t="shared" si="11"/>
        <v>32655.234508653804</v>
      </c>
      <c r="M28" s="5">
        <f>scrimecost*Meta!O25</f>
        <v>18401.124</v>
      </c>
      <c r="N28" s="5">
        <f>L28-Grade8!L28</f>
        <v>312.72688989506423</v>
      </c>
      <c r="O28" s="5">
        <f>Grade8!M28-M28</f>
        <v>917.94900000000052</v>
      </c>
      <c r="P28" s="22">
        <f t="shared" si="12"/>
        <v>139.34780304481279</v>
      </c>
      <c r="S28" s="22">
        <f t="shared" si="1"/>
        <v>1074.1054982264432</v>
      </c>
      <c r="T28" s="22">
        <f t="shared" si="2"/>
        <v>382.75508772758786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25615.073329902996</v>
      </c>
      <c r="D29" s="5">
        <f t="shared" si="5"/>
        <v>24563.490630263183</v>
      </c>
      <c r="E29" s="5">
        <f t="shared" si="6"/>
        <v>15063.490630263183</v>
      </c>
      <c r="F29" s="5">
        <f t="shared" si="7"/>
        <v>5219.9796907809286</v>
      </c>
      <c r="G29" s="5">
        <f t="shared" si="8"/>
        <v>19343.510939482254</v>
      </c>
      <c r="H29" s="22">
        <f t="shared" si="9"/>
        <v>11783.379599002199</v>
      </c>
      <c r="I29" s="5">
        <f t="shared" si="10"/>
        <v>29889.635680589221</v>
      </c>
      <c r="J29" s="25">
        <f t="shared" si="0"/>
        <v>0.10701544132359876</v>
      </c>
      <c r="L29" s="22">
        <f t="shared" si="11"/>
        <v>33471.61537137015</v>
      </c>
      <c r="M29" s="5">
        <f>scrimecost*Meta!O26</f>
        <v>18401.124</v>
      </c>
      <c r="N29" s="5">
        <f>L29-Grade8!L29</f>
        <v>320.54506214244611</v>
      </c>
      <c r="O29" s="5">
        <f>Grade8!M29-M29</f>
        <v>917.94900000000052</v>
      </c>
      <c r="P29" s="22">
        <f t="shared" si="12"/>
        <v>141.90371567093314</v>
      </c>
      <c r="S29" s="22">
        <f t="shared" si="1"/>
        <v>1079.9945621410066</v>
      </c>
      <c r="T29" s="22">
        <f t="shared" si="2"/>
        <v>367.9695346753806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26255.45016315057</v>
      </c>
      <c r="D30" s="5">
        <f t="shared" si="5"/>
        <v>25136.62789601976</v>
      </c>
      <c r="E30" s="5">
        <f t="shared" si="6"/>
        <v>15636.62789601976</v>
      </c>
      <c r="F30" s="5">
        <f t="shared" si="7"/>
        <v>5407.1090080504509</v>
      </c>
      <c r="G30" s="5">
        <f t="shared" si="8"/>
        <v>19729.518887969309</v>
      </c>
      <c r="H30" s="22">
        <f t="shared" si="9"/>
        <v>12077.964088977255</v>
      </c>
      <c r="I30" s="5">
        <f t="shared" si="10"/>
        <v>30539.296747603952</v>
      </c>
      <c r="J30" s="25">
        <f t="shared" si="0"/>
        <v>0.10985963716571878</v>
      </c>
      <c r="L30" s="22">
        <f t="shared" si="11"/>
        <v>34308.405755654399</v>
      </c>
      <c r="M30" s="5">
        <f>scrimecost*Meta!O27</f>
        <v>18401.124</v>
      </c>
      <c r="N30" s="5">
        <f>L30-Grade8!L30</f>
        <v>328.55868869600818</v>
      </c>
      <c r="O30" s="5">
        <f>Grade8!M30-M30</f>
        <v>917.94900000000052</v>
      </c>
      <c r="P30" s="22">
        <f t="shared" si="12"/>
        <v>144.52352611270643</v>
      </c>
      <c r="S30" s="22">
        <f t="shared" si="1"/>
        <v>1086.0308526534322</v>
      </c>
      <c r="T30" s="22">
        <f t="shared" si="2"/>
        <v>353.79257992500328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26911.83641722933</v>
      </c>
      <c r="D31" s="5">
        <f t="shared" si="5"/>
        <v>25724.09359342025</v>
      </c>
      <c r="E31" s="5">
        <f t="shared" si="6"/>
        <v>16224.09359342025</v>
      </c>
      <c r="F31" s="5">
        <f t="shared" si="7"/>
        <v>5598.9165582517116</v>
      </c>
      <c r="G31" s="5">
        <f t="shared" si="8"/>
        <v>20125.177035168537</v>
      </c>
      <c r="H31" s="22">
        <f t="shared" si="9"/>
        <v>12379.913191201684</v>
      </c>
      <c r="I31" s="5">
        <f t="shared" si="10"/>
        <v>31205.199341294043</v>
      </c>
      <c r="J31" s="25">
        <f t="shared" si="0"/>
        <v>0.11263446237754324</v>
      </c>
      <c r="L31" s="22">
        <f t="shared" si="11"/>
        <v>35166.115899545759</v>
      </c>
      <c r="M31" s="5">
        <f>scrimecost*Meta!O28</f>
        <v>16095.743999999999</v>
      </c>
      <c r="N31" s="5">
        <f>L31-Grade8!L31</f>
        <v>336.77265591340984</v>
      </c>
      <c r="O31" s="5">
        <f>Grade8!M31-M31</f>
        <v>802.94399999999951</v>
      </c>
      <c r="P31" s="22">
        <f t="shared" si="12"/>
        <v>147.20883181552409</v>
      </c>
      <c r="S31" s="22">
        <f t="shared" si="1"/>
        <v>991.24366042866779</v>
      </c>
      <c r="T31" s="22">
        <f t="shared" si="2"/>
        <v>308.74735244733455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27584.63232766006</v>
      </c>
      <c r="D32" s="5">
        <f t="shared" si="5"/>
        <v>26326.245933255756</v>
      </c>
      <c r="E32" s="5">
        <f t="shared" si="6"/>
        <v>16826.245933255756</v>
      </c>
      <c r="F32" s="5">
        <f t="shared" si="7"/>
        <v>5795.519297208004</v>
      </c>
      <c r="G32" s="5">
        <f t="shared" si="8"/>
        <v>20530.726636047752</v>
      </c>
      <c r="H32" s="22">
        <f t="shared" si="9"/>
        <v>12689.411020981725</v>
      </c>
      <c r="I32" s="5">
        <f t="shared" si="10"/>
        <v>31887.749499826394</v>
      </c>
      <c r="J32" s="25">
        <f t="shared" si="0"/>
        <v>0.11534160892566464</v>
      </c>
      <c r="L32" s="22">
        <f t="shared" si="11"/>
        <v>36045.268797034398</v>
      </c>
      <c r="M32" s="5">
        <f>scrimecost*Meta!O29</f>
        <v>16095.743999999999</v>
      </c>
      <c r="N32" s="5">
        <f>L32-Grade8!L32</f>
        <v>345.19197231124417</v>
      </c>
      <c r="O32" s="5">
        <f>Grade8!M32-M32</f>
        <v>802.94399999999951</v>
      </c>
      <c r="P32" s="22">
        <f t="shared" si="12"/>
        <v>149.96127016091219</v>
      </c>
      <c r="S32" s="22">
        <f t="shared" si="1"/>
        <v>997.58553814828406</v>
      </c>
      <c r="T32" s="22">
        <f t="shared" si="2"/>
        <v>297.09081576091614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28274.248135851562</v>
      </c>
      <c r="D33" s="5">
        <f t="shared" si="5"/>
        <v>26943.452081587147</v>
      </c>
      <c r="E33" s="5">
        <f t="shared" si="6"/>
        <v>17443.452081587147</v>
      </c>
      <c r="F33" s="5">
        <f t="shared" si="7"/>
        <v>5997.0371046382043</v>
      </c>
      <c r="G33" s="5">
        <f t="shared" si="8"/>
        <v>20946.414976948945</v>
      </c>
      <c r="H33" s="22">
        <f t="shared" si="9"/>
        <v>13006.646296506267</v>
      </c>
      <c r="I33" s="5">
        <f t="shared" si="10"/>
        <v>32587.363412322055</v>
      </c>
      <c r="J33" s="25">
        <f t="shared" si="0"/>
        <v>0.11798272750919772</v>
      </c>
      <c r="L33" s="22">
        <f t="shared" si="11"/>
        <v>36946.400516960253</v>
      </c>
      <c r="M33" s="5">
        <f>scrimecost*Meta!O30</f>
        <v>16095.743999999999</v>
      </c>
      <c r="N33" s="5">
        <f>L33-Grade8!L33</f>
        <v>353.82177161901927</v>
      </c>
      <c r="O33" s="5">
        <f>Grade8!M33-M33</f>
        <v>802.94399999999951</v>
      </c>
      <c r="P33" s="22">
        <f t="shared" si="12"/>
        <v>152.78251946493498</v>
      </c>
      <c r="S33" s="22">
        <f t="shared" si="1"/>
        <v>1004.0859628108884</v>
      </c>
      <c r="T33" s="22">
        <f t="shared" si="2"/>
        <v>285.9079552737054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28981.10433924785</v>
      </c>
      <c r="D34" s="5">
        <f t="shared" si="5"/>
        <v>27576.088383626826</v>
      </c>
      <c r="E34" s="5">
        <f t="shared" si="6"/>
        <v>18076.088383626826</v>
      </c>
      <c r="F34" s="5">
        <f t="shared" si="7"/>
        <v>6203.5928572541579</v>
      </c>
      <c r="G34" s="5">
        <f t="shared" si="8"/>
        <v>21372.495526372666</v>
      </c>
      <c r="H34" s="22">
        <f t="shared" si="9"/>
        <v>13331.812453918923</v>
      </c>
      <c r="I34" s="5">
        <f t="shared" si="10"/>
        <v>33304.467672630104</v>
      </c>
      <c r="J34" s="25">
        <f t="shared" si="0"/>
        <v>0.12055942856630314</v>
      </c>
      <c r="L34" s="22">
        <f t="shared" si="11"/>
        <v>37870.060529884257</v>
      </c>
      <c r="M34" s="5">
        <f>scrimecost*Meta!O31</f>
        <v>16095.743999999999</v>
      </c>
      <c r="N34" s="5">
        <f>L34-Grade8!L34</f>
        <v>362.66731590948621</v>
      </c>
      <c r="O34" s="5">
        <f>Grade8!M34-M34</f>
        <v>802.94399999999951</v>
      </c>
      <c r="P34" s="22">
        <f t="shared" si="12"/>
        <v>155.67430000155832</v>
      </c>
      <c r="S34" s="22">
        <f t="shared" si="1"/>
        <v>1010.7488980900566</v>
      </c>
      <c r="T34" s="22">
        <f t="shared" si="2"/>
        <v>275.1787431747037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29705.631947729045</v>
      </c>
      <c r="D35" s="5">
        <f t="shared" si="5"/>
        <v>28224.540593217494</v>
      </c>
      <c r="E35" s="5">
        <f t="shared" si="6"/>
        <v>18724.540593217494</v>
      </c>
      <c r="F35" s="5">
        <f t="shared" si="7"/>
        <v>6415.3125036855117</v>
      </c>
      <c r="G35" s="5">
        <f t="shared" si="8"/>
        <v>21809.228089531982</v>
      </c>
      <c r="H35" s="22">
        <f t="shared" si="9"/>
        <v>13665.107765266897</v>
      </c>
      <c r="I35" s="5">
        <f t="shared" si="10"/>
        <v>34039.499539445853</v>
      </c>
      <c r="J35" s="25">
        <f t="shared" si="0"/>
        <v>0.1230732832561621</v>
      </c>
      <c r="L35" s="22">
        <f t="shared" si="11"/>
        <v>38816.812043131373</v>
      </c>
      <c r="M35" s="5">
        <f>scrimecost*Meta!O32</f>
        <v>16095.743999999999</v>
      </c>
      <c r="N35" s="5">
        <f>L35-Grade8!L35</f>
        <v>371.73399880724173</v>
      </c>
      <c r="O35" s="5">
        <f>Grade8!M35-M35</f>
        <v>802.94399999999951</v>
      </c>
      <c r="P35" s="22">
        <f t="shared" si="12"/>
        <v>158.63837505159731</v>
      </c>
      <c r="S35" s="22">
        <f t="shared" si="1"/>
        <v>1017.5784067512166</v>
      </c>
      <c r="T35" s="22">
        <f t="shared" si="2"/>
        <v>264.88401526545101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30448.272746422266</v>
      </c>
      <c r="D36" s="5">
        <f t="shared" si="5"/>
        <v>28889.204108047928</v>
      </c>
      <c r="E36" s="5">
        <f t="shared" si="6"/>
        <v>19389.204108047928</v>
      </c>
      <c r="F36" s="5">
        <f t="shared" si="7"/>
        <v>6632.3251412776481</v>
      </c>
      <c r="G36" s="5">
        <f t="shared" si="8"/>
        <v>22256.87896677028</v>
      </c>
      <c r="H36" s="22">
        <f t="shared" si="9"/>
        <v>14006.735459398567</v>
      </c>
      <c r="I36" s="5">
        <f t="shared" si="10"/>
        <v>34792.907202931994</v>
      </c>
      <c r="J36" s="25">
        <f t="shared" si="0"/>
        <v>0.12552582441700011</v>
      </c>
      <c r="L36" s="22">
        <f t="shared" si="11"/>
        <v>39787.232344209646</v>
      </c>
      <c r="M36" s="5">
        <f>scrimecost*Meta!O33</f>
        <v>13007.932000000001</v>
      </c>
      <c r="N36" s="5">
        <f>L36-Grade8!L36</f>
        <v>381.02734877740295</v>
      </c>
      <c r="O36" s="5">
        <f>Grade8!M36-M36</f>
        <v>648.90699999999924</v>
      </c>
      <c r="P36" s="22">
        <f t="shared" si="12"/>
        <v>161.67655197788721</v>
      </c>
      <c r="S36" s="22">
        <f t="shared" si="1"/>
        <v>889.33416712888754</v>
      </c>
      <c r="T36" s="22">
        <f t="shared" si="2"/>
        <v>221.34469033581667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31209.479565082831</v>
      </c>
      <c r="D37" s="5">
        <f t="shared" ref="D37:D56" si="15">IF(A37&lt;startage,1,0)*(C37*(1-initialunempprob))+IF(A37=startage,1,0)*(C37*(1-unempprob))+IF(A37&gt;startage,1,0)*(C37*(1-unempprob)+unempprob*300*52)</f>
        <v>29570.484210749135</v>
      </c>
      <c r="E37" s="5">
        <f t="shared" si="6"/>
        <v>20070.484210749135</v>
      </c>
      <c r="F37" s="5">
        <f t="shared" si="7"/>
        <v>6854.7630948095921</v>
      </c>
      <c r="G37" s="5">
        <f t="shared" si="8"/>
        <v>22715.721115939545</v>
      </c>
      <c r="H37" s="22">
        <f t="shared" ref="H37:H56" si="16">benefits*B37/expnorm</f>
        <v>14356.903845883535</v>
      </c>
      <c r="I37" s="5">
        <f t="shared" ref="I37:I56" si="17">G37+IF(A37&lt;startage,1,0)*(H37*(1-initialunempprob))+IF(A37&gt;=startage,1,0)*(H37*(1-unempprob))</f>
        <v>35565.150058005311</v>
      </c>
      <c r="J37" s="25">
        <f t="shared" ref="J37:J56" si="18">(F37-(IF(A37&gt;startage,1,0)*(unempprob*300*52)))/(IF(A37&lt;startage,1,0)*((C37+H37)*(1-initialunempprob))+IF(A37&gt;=startage,1,0)*((C37+H37)*(1-unempprob)))</f>
        <v>0.12791854750074455</v>
      </c>
      <c r="L37" s="22">
        <f t="shared" ref="L37:L56" si="19">(sincome+sbenefits)*(1-sunemp)*B37/expnorm</f>
        <v>40781.913152814894</v>
      </c>
      <c r="M37" s="5">
        <f>scrimecost*Meta!O34</f>
        <v>13007.932000000001</v>
      </c>
      <c r="N37" s="5">
        <f>L37-Grade8!L37</f>
        <v>390.55303249684948</v>
      </c>
      <c r="O37" s="5">
        <f>Grade8!M37-M37</f>
        <v>648.90699999999924</v>
      </c>
      <c r="P37" s="22">
        <f t="shared" si="12"/>
        <v>164.79068332733442</v>
      </c>
      <c r="S37" s="22">
        <f t="shared" ref="S37:S68" si="20">IF(A37&lt;startage,1,0)*(N37-Q37-R37)+IF(A37&gt;=startage,1,0)*completionprob*(N37*spart+O37+P37)</f>
        <v>896.50941966601522</v>
      </c>
      <c r="T37" s="22">
        <f t="shared" ref="T37:T68" si="21">S37/sreturn^(A37-startage+1)</f>
        <v>213.3414537591344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31989.716554209896</v>
      </c>
      <c r="D38" s="5">
        <f t="shared" si="15"/>
        <v>30268.796316017859</v>
      </c>
      <c r="E38" s="5">
        <f t="shared" si="6"/>
        <v>20768.796316017859</v>
      </c>
      <c r="F38" s="5">
        <f t="shared" si="7"/>
        <v>7082.7619971798304</v>
      </c>
      <c r="G38" s="5">
        <f t="shared" si="8"/>
        <v>23186.034318838028</v>
      </c>
      <c r="H38" s="22">
        <f t="shared" si="16"/>
        <v>14715.826442030619</v>
      </c>
      <c r="I38" s="5">
        <f t="shared" si="17"/>
        <v>36356.698984455434</v>
      </c>
      <c r="J38" s="25">
        <f t="shared" si="18"/>
        <v>0.13025291148488544</v>
      </c>
      <c r="L38" s="22">
        <f t="shared" si="19"/>
        <v>41801.46098163526</v>
      </c>
      <c r="M38" s="5">
        <f>scrimecost*Meta!O35</f>
        <v>13007.932000000001</v>
      </c>
      <c r="N38" s="5">
        <f>L38-Grade8!L38</f>
        <v>400.31685830927017</v>
      </c>
      <c r="O38" s="5">
        <f>Grade8!M38-M38</f>
        <v>648.90699999999924</v>
      </c>
      <c r="P38" s="22">
        <f t="shared" ref="P38:P56" si="22">(spart-initialspart)*(L38*J38+nptrans)</f>
        <v>167.98266796051777</v>
      </c>
      <c r="S38" s="22">
        <f t="shared" si="20"/>
        <v>903.86405351656526</v>
      </c>
      <c r="T38" s="22">
        <f t="shared" si="21"/>
        <v>205.65523559025468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32789.459468065143</v>
      </c>
      <c r="D39" s="5">
        <f t="shared" si="15"/>
        <v>30984.566223918304</v>
      </c>
      <c r="E39" s="5">
        <f t="shared" si="6"/>
        <v>21484.566223918304</v>
      </c>
      <c r="F39" s="5">
        <f t="shared" si="7"/>
        <v>7316.4608721093264</v>
      </c>
      <c r="G39" s="5">
        <f t="shared" si="8"/>
        <v>23668.105351808976</v>
      </c>
      <c r="H39" s="22">
        <f t="shared" si="16"/>
        <v>15083.722103081383</v>
      </c>
      <c r="I39" s="5">
        <f t="shared" si="17"/>
        <v>37168.036634066812</v>
      </c>
      <c r="J39" s="25">
        <f t="shared" si="18"/>
        <v>0.13253033976209608</v>
      </c>
      <c r="L39" s="22">
        <f t="shared" si="19"/>
        <v>42846.497506176136</v>
      </c>
      <c r="M39" s="5">
        <f>scrimecost*Meta!O36</f>
        <v>13007.932000000001</v>
      </c>
      <c r="N39" s="5">
        <f>L39-Grade8!L39</f>
        <v>410.32477976699738</v>
      </c>
      <c r="O39" s="5">
        <f>Grade8!M39-M39</f>
        <v>648.90699999999924</v>
      </c>
      <c r="P39" s="22">
        <f t="shared" si="22"/>
        <v>171.25445220953068</v>
      </c>
      <c r="S39" s="22">
        <f t="shared" si="20"/>
        <v>911.40255321337736</v>
      </c>
      <c r="T39" s="22">
        <f t="shared" si="21"/>
        <v>198.27280858617385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33609.195954766765</v>
      </c>
      <c r="D40" s="5">
        <f t="shared" si="15"/>
        <v>31718.230379516255</v>
      </c>
      <c r="E40" s="5">
        <f t="shared" si="6"/>
        <v>22218.230379516255</v>
      </c>
      <c r="F40" s="5">
        <f t="shared" si="7"/>
        <v>7556.0022189120573</v>
      </c>
      <c r="G40" s="5">
        <f t="shared" si="8"/>
        <v>24162.228160604198</v>
      </c>
      <c r="H40" s="22">
        <f t="shared" si="16"/>
        <v>15460.81515565842</v>
      </c>
      <c r="I40" s="5">
        <f t="shared" si="17"/>
        <v>37999.657724918485</v>
      </c>
      <c r="J40" s="25">
        <f t="shared" si="18"/>
        <v>0.13475222100815518</v>
      </c>
      <c r="L40" s="22">
        <f t="shared" si="19"/>
        <v>43917.659943830542</v>
      </c>
      <c r="M40" s="5">
        <f>scrimecost*Meta!O37</f>
        <v>13007.932000000001</v>
      </c>
      <c r="N40" s="5">
        <f>L40-Grade8!L40</f>
        <v>420.58289926118596</v>
      </c>
      <c r="O40" s="5">
        <f>Grade8!M40-M40</f>
        <v>648.90699999999924</v>
      </c>
      <c r="P40" s="22">
        <f t="shared" si="22"/>
        <v>174.60803106476897</v>
      </c>
      <c r="S40" s="22">
        <f t="shared" si="20"/>
        <v>919.12951540261815</v>
      </c>
      <c r="T40" s="22">
        <f t="shared" si="21"/>
        <v>191.18151220788971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34449.425853635934</v>
      </c>
      <c r="D41" s="5">
        <f t="shared" si="15"/>
        <v>32470.236139004162</v>
      </c>
      <c r="E41" s="5">
        <f t="shared" si="6"/>
        <v>22970.236139004162</v>
      </c>
      <c r="F41" s="5">
        <f t="shared" si="7"/>
        <v>7801.5320993848591</v>
      </c>
      <c r="G41" s="5">
        <f t="shared" si="8"/>
        <v>24668.704039619304</v>
      </c>
      <c r="H41" s="22">
        <f t="shared" si="16"/>
        <v>15847.335534549879</v>
      </c>
      <c r="I41" s="5">
        <f t="shared" si="17"/>
        <v>38852.069343041447</v>
      </c>
      <c r="J41" s="25">
        <f t="shared" si="18"/>
        <v>0.13691991002870069</v>
      </c>
      <c r="L41" s="22">
        <f t="shared" si="19"/>
        <v>45015.601442426298</v>
      </c>
      <c r="M41" s="5">
        <f>scrimecost*Meta!O38</f>
        <v>8690.5840000000007</v>
      </c>
      <c r="N41" s="5">
        <f>L41-Grade8!L41</f>
        <v>431.09747174269432</v>
      </c>
      <c r="O41" s="5">
        <f>Grade8!M41-M41</f>
        <v>433.53399999999965</v>
      </c>
      <c r="P41" s="22">
        <f t="shared" si="22"/>
        <v>178.04544939138816</v>
      </c>
      <c r="S41" s="22">
        <f t="shared" si="20"/>
        <v>737.95215764657394</v>
      </c>
      <c r="T41" s="22">
        <f t="shared" si="21"/>
        <v>146.76200933412832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35310.661499976835</v>
      </c>
      <c r="D42" s="5">
        <f t="shared" si="15"/>
        <v>33241.042042479268</v>
      </c>
      <c r="E42" s="5">
        <f t="shared" si="6"/>
        <v>23741.042042479268</v>
      </c>
      <c r="F42" s="5">
        <f t="shared" si="7"/>
        <v>8053.2002268694814</v>
      </c>
      <c r="G42" s="5">
        <f t="shared" si="8"/>
        <v>25187.841815609787</v>
      </c>
      <c r="H42" s="22">
        <f t="shared" si="16"/>
        <v>16243.518922913627</v>
      </c>
      <c r="I42" s="5">
        <f t="shared" si="17"/>
        <v>39725.791251617484</v>
      </c>
      <c r="J42" s="25">
        <f t="shared" si="18"/>
        <v>0.13903472858533047</v>
      </c>
      <c r="L42" s="22">
        <f t="shared" si="19"/>
        <v>46140.991478486962</v>
      </c>
      <c r="M42" s="5">
        <f>scrimecost*Meta!O39</f>
        <v>8690.5840000000007</v>
      </c>
      <c r="N42" s="5">
        <f>L42-Grade8!L42</f>
        <v>441.87490853627969</v>
      </c>
      <c r="O42" s="5">
        <f>Grade8!M42-M42</f>
        <v>433.53399999999965</v>
      </c>
      <c r="P42" s="22">
        <f t="shared" si="22"/>
        <v>181.56880317617291</v>
      </c>
      <c r="S42" s="22">
        <f t="shared" si="20"/>
        <v>746.0702972966468</v>
      </c>
      <c r="T42" s="22">
        <f t="shared" si="21"/>
        <v>141.86702273948387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36193.428037476246</v>
      </c>
      <c r="D43" s="5">
        <f t="shared" si="15"/>
        <v>34031.118093541241</v>
      </c>
      <c r="E43" s="5">
        <f t="shared" si="6"/>
        <v>24531.118093541241</v>
      </c>
      <c r="F43" s="5">
        <f t="shared" si="7"/>
        <v>8311.1600575412158</v>
      </c>
      <c r="G43" s="5">
        <f t="shared" si="8"/>
        <v>25719.958036000025</v>
      </c>
      <c r="H43" s="22">
        <f t="shared" si="16"/>
        <v>16649.606895986468</v>
      </c>
      <c r="I43" s="5">
        <f t="shared" si="17"/>
        <v>40621.356207907913</v>
      </c>
      <c r="J43" s="25">
        <f t="shared" si="18"/>
        <v>0.1410979662015546</v>
      </c>
      <c r="L43" s="22">
        <f t="shared" si="19"/>
        <v>47294.516265449129</v>
      </c>
      <c r="M43" s="5">
        <f>scrimecost*Meta!O40</f>
        <v>8690.5840000000007</v>
      </c>
      <c r="N43" s="5">
        <f>L43-Grade8!L43</f>
        <v>452.92178124969359</v>
      </c>
      <c r="O43" s="5">
        <f>Grade8!M43-M43</f>
        <v>433.53399999999965</v>
      </c>
      <c r="P43" s="22">
        <f t="shared" si="22"/>
        <v>185.1802408055772</v>
      </c>
      <c r="S43" s="22">
        <f t="shared" si="20"/>
        <v>754.39139043796615</v>
      </c>
      <c r="T43" s="22">
        <f t="shared" si="21"/>
        <v>137.15596184651199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37098.263738413152</v>
      </c>
      <c r="D44" s="5">
        <f t="shared" si="15"/>
        <v>34840.946045879769</v>
      </c>
      <c r="E44" s="5">
        <f t="shared" si="6"/>
        <v>25340.946045879769</v>
      </c>
      <c r="F44" s="5">
        <f t="shared" si="7"/>
        <v>8575.568883979744</v>
      </c>
      <c r="G44" s="5">
        <f t="shared" si="8"/>
        <v>26265.377161900025</v>
      </c>
      <c r="H44" s="22">
        <f t="shared" si="16"/>
        <v>17065.84706838612</v>
      </c>
      <c r="I44" s="5">
        <f t="shared" si="17"/>
        <v>41539.310288105604</v>
      </c>
      <c r="J44" s="25">
        <f t="shared" si="18"/>
        <v>0.14311088094909033</v>
      </c>
      <c r="L44" s="22">
        <f t="shared" si="19"/>
        <v>48476.879172085348</v>
      </c>
      <c r="M44" s="5">
        <f>scrimecost*Meta!O41</f>
        <v>8690.5840000000007</v>
      </c>
      <c r="N44" s="5">
        <f>L44-Grade8!L44</f>
        <v>464.24482578091556</v>
      </c>
      <c r="O44" s="5">
        <f>Grade8!M44-M44</f>
        <v>433.53399999999965</v>
      </c>
      <c r="P44" s="22">
        <f t="shared" si="22"/>
        <v>188.88196437571659</v>
      </c>
      <c r="S44" s="22">
        <f t="shared" si="20"/>
        <v>762.92051090780581</v>
      </c>
      <c r="T44" s="22">
        <f t="shared" si="21"/>
        <v>132.62137307514499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38025.720331873476</v>
      </c>
      <c r="D45" s="5">
        <f t="shared" si="15"/>
        <v>35671.019697026764</v>
      </c>
      <c r="E45" s="5">
        <f t="shared" si="6"/>
        <v>26171.019697026764</v>
      </c>
      <c r="F45" s="5">
        <f t="shared" si="7"/>
        <v>8846.5879310792388</v>
      </c>
      <c r="G45" s="5">
        <f t="shared" si="8"/>
        <v>26824.431765947527</v>
      </c>
      <c r="H45" s="22">
        <f t="shared" si="16"/>
        <v>17492.493245095775</v>
      </c>
      <c r="I45" s="5">
        <f t="shared" si="17"/>
        <v>42480.213220308244</v>
      </c>
      <c r="J45" s="25">
        <f t="shared" si="18"/>
        <v>0.14507470021497892</v>
      </c>
      <c r="L45" s="22">
        <f t="shared" si="19"/>
        <v>49688.801151387481</v>
      </c>
      <c r="M45" s="5">
        <f>scrimecost*Meta!O42</f>
        <v>8690.5840000000007</v>
      </c>
      <c r="N45" s="5">
        <f>L45-Grade8!L45</f>
        <v>475.85094642544573</v>
      </c>
      <c r="O45" s="5">
        <f>Grade8!M45-M45</f>
        <v>433.53399999999965</v>
      </c>
      <c r="P45" s="22">
        <f t="shared" si="22"/>
        <v>192.67623103510948</v>
      </c>
      <c r="S45" s="22">
        <f t="shared" si="20"/>
        <v>771.66285938940428</v>
      </c>
      <c r="T45" s="22">
        <f t="shared" si="21"/>
        <v>128.25611755426112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38976.363340170312</v>
      </c>
      <c r="D46" s="5">
        <f t="shared" si="15"/>
        <v>36521.845189452433</v>
      </c>
      <c r="E46" s="5">
        <f t="shared" si="6"/>
        <v>27021.845189452433</v>
      </c>
      <c r="F46" s="5">
        <f t="shared" si="7"/>
        <v>9124.3824543562187</v>
      </c>
      <c r="G46" s="5">
        <f t="shared" si="8"/>
        <v>27397.462735096215</v>
      </c>
      <c r="H46" s="22">
        <f t="shared" si="16"/>
        <v>17929.805576223171</v>
      </c>
      <c r="I46" s="5">
        <f t="shared" si="17"/>
        <v>43444.638725815952</v>
      </c>
      <c r="J46" s="25">
        <f t="shared" si="18"/>
        <v>0.14699062144999214</v>
      </c>
      <c r="L46" s="22">
        <f t="shared" si="19"/>
        <v>50931.02118017216</v>
      </c>
      <c r="M46" s="5">
        <f>scrimecost*Meta!O43</f>
        <v>4820.3399999999992</v>
      </c>
      <c r="N46" s="5">
        <f>L46-Grade8!L46</f>
        <v>487.74722008607205</v>
      </c>
      <c r="O46" s="5">
        <f>Grade8!M46-M46</f>
        <v>240.46500000000015</v>
      </c>
      <c r="P46" s="22">
        <f t="shared" si="22"/>
        <v>196.56535436098724</v>
      </c>
      <c r="S46" s="22">
        <f t="shared" si="20"/>
        <v>611.10918458303536</v>
      </c>
      <c r="T46" s="22">
        <f t="shared" si="21"/>
        <v>97.114832303053177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39950.772423674571</v>
      </c>
      <c r="D47" s="5">
        <f t="shared" si="15"/>
        <v>37393.941319188743</v>
      </c>
      <c r="E47" s="5">
        <f t="shared" si="6"/>
        <v>27893.941319188743</v>
      </c>
      <c r="F47" s="5">
        <f t="shared" si="7"/>
        <v>9409.1218407151246</v>
      </c>
      <c r="G47" s="5">
        <f t="shared" si="8"/>
        <v>27984.819478473619</v>
      </c>
      <c r="H47" s="22">
        <f t="shared" si="16"/>
        <v>18378.050715628749</v>
      </c>
      <c r="I47" s="5">
        <f t="shared" si="17"/>
        <v>44433.174868961345</v>
      </c>
      <c r="J47" s="25">
        <f t="shared" si="18"/>
        <v>0.14885981289878553</v>
      </c>
      <c r="L47" s="22">
        <f t="shared" si="19"/>
        <v>52204.29670967647</v>
      </c>
      <c r="M47" s="5">
        <f>scrimecost*Meta!O44</f>
        <v>4820.3399999999992</v>
      </c>
      <c r="N47" s="5">
        <f>L47-Grade8!L47</f>
        <v>499.94090058823349</v>
      </c>
      <c r="O47" s="5">
        <f>Grade8!M47-M47</f>
        <v>240.46500000000015</v>
      </c>
      <c r="P47" s="22">
        <f t="shared" si="22"/>
        <v>200.55170577001192</v>
      </c>
      <c r="S47" s="22">
        <f t="shared" si="20"/>
        <v>620.29411445651567</v>
      </c>
      <c r="T47" s="22">
        <f t="shared" si="21"/>
        <v>94.249851884340245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40949.541734266437</v>
      </c>
      <c r="D48" s="5">
        <f t="shared" si="15"/>
        <v>38287.839852168465</v>
      </c>
      <c r="E48" s="5">
        <f t="shared" si="6"/>
        <v>28787.839852168465</v>
      </c>
      <c r="F48" s="5">
        <f t="shared" si="7"/>
        <v>9700.9797117330036</v>
      </c>
      <c r="G48" s="5">
        <f t="shared" si="8"/>
        <v>28586.860140435463</v>
      </c>
      <c r="H48" s="22">
        <f t="shared" si="16"/>
        <v>18837.501983519465</v>
      </c>
      <c r="I48" s="5">
        <f t="shared" si="17"/>
        <v>45446.424415685382</v>
      </c>
      <c r="J48" s="25">
        <f t="shared" si="18"/>
        <v>0.1506834143122425</v>
      </c>
      <c r="L48" s="22">
        <f t="shared" si="19"/>
        <v>53509.404127418376</v>
      </c>
      <c r="M48" s="5">
        <f>scrimecost*Meta!O45</f>
        <v>4820.3399999999992</v>
      </c>
      <c r="N48" s="5">
        <f>L48-Grade8!L48</f>
        <v>512.43942310292914</v>
      </c>
      <c r="O48" s="5">
        <f>Grade8!M48-M48</f>
        <v>240.46500000000015</v>
      </c>
      <c r="P48" s="22">
        <f t="shared" si="22"/>
        <v>204.63771596426221</v>
      </c>
      <c r="S48" s="22">
        <f t="shared" si="20"/>
        <v>629.7086675768237</v>
      </c>
      <c r="T48" s="22">
        <f t="shared" si="21"/>
        <v>91.482694851288699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41973.280277623096</v>
      </c>
      <c r="D49" s="5">
        <f t="shared" si="15"/>
        <v>39204.08584847267</v>
      </c>
      <c r="E49" s="5">
        <f t="shared" si="6"/>
        <v>29704.08584847267</v>
      </c>
      <c r="F49" s="5">
        <f t="shared" si="7"/>
        <v>10000.134029526327</v>
      </c>
      <c r="G49" s="5">
        <f t="shared" si="8"/>
        <v>29203.951818946342</v>
      </c>
      <c r="H49" s="22">
        <f t="shared" si="16"/>
        <v>19308.439533107456</v>
      </c>
      <c r="I49" s="5">
        <f t="shared" si="17"/>
        <v>46485.005201077511</v>
      </c>
      <c r="J49" s="25">
        <f t="shared" si="18"/>
        <v>0.15246253764244438</v>
      </c>
      <c r="L49" s="22">
        <f t="shared" si="19"/>
        <v>54847.13923060384</v>
      </c>
      <c r="M49" s="5">
        <f>scrimecost*Meta!O46</f>
        <v>4820.3399999999992</v>
      </c>
      <c r="N49" s="5">
        <f>L49-Grade8!L49</f>
        <v>525.25040868052747</v>
      </c>
      <c r="O49" s="5">
        <f>Grade8!M49-M49</f>
        <v>240.46500000000015</v>
      </c>
      <c r="P49" s="22">
        <f t="shared" si="22"/>
        <v>208.82587641336875</v>
      </c>
      <c r="S49" s="22">
        <f t="shared" si="20"/>
        <v>639.35858452515606</v>
      </c>
      <c r="T49" s="22">
        <f t="shared" si="21"/>
        <v>88.809626013504484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43022.612284563664</v>
      </c>
      <c r="D50" s="5">
        <f t="shared" si="15"/>
        <v>40143.237994684481</v>
      </c>
      <c r="E50" s="5">
        <f t="shared" si="6"/>
        <v>30643.237994684481</v>
      </c>
      <c r="F50" s="5">
        <f t="shared" si="7"/>
        <v>10306.767205264483</v>
      </c>
      <c r="G50" s="5">
        <f t="shared" si="8"/>
        <v>29836.470789419996</v>
      </c>
      <c r="H50" s="22">
        <f t="shared" si="16"/>
        <v>19791.150521435135</v>
      </c>
      <c r="I50" s="5">
        <f t="shared" si="17"/>
        <v>47549.550506104439</v>
      </c>
      <c r="J50" s="25">
        <f t="shared" si="18"/>
        <v>0.15419826772069017</v>
      </c>
      <c r="L50" s="22">
        <f t="shared" si="19"/>
        <v>56218.317711368916</v>
      </c>
      <c r="M50" s="5">
        <f>scrimecost*Meta!O47</f>
        <v>4820.3399999999992</v>
      </c>
      <c r="N50" s="5">
        <f>L50-Grade8!L50</f>
        <v>538.38166889751301</v>
      </c>
      <c r="O50" s="5">
        <f>Grade8!M50-M50</f>
        <v>240.46500000000015</v>
      </c>
      <c r="P50" s="22">
        <f t="shared" si="22"/>
        <v>213.11874087370296</v>
      </c>
      <c r="S50" s="22">
        <f t="shared" si="20"/>
        <v>649.2497493971722</v>
      </c>
      <c r="T50" s="22">
        <f t="shared" si="21"/>
        <v>86.227062937275164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44098.177591677755</v>
      </c>
      <c r="D51" s="5">
        <f t="shared" si="15"/>
        <v>41105.868944551592</v>
      </c>
      <c r="E51" s="5">
        <f t="shared" si="6"/>
        <v>31605.868944551592</v>
      </c>
      <c r="F51" s="5">
        <f t="shared" si="7"/>
        <v>10621.066210396095</v>
      </c>
      <c r="G51" s="5">
        <f t="shared" si="8"/>
        <v>30484.802734155499</v>
      </c>
      <c r="H51" s="22">
        <f t="shared" si="16"/>
        <v>20285.929284471014</v>
      </c>
      <c r="I51" s="5">
        <f t="shared" si="17"/>
        <v>48640.709443757056</v>
      </c>
      <c r="J51" s="25">
        <f t="shared" si="18"/>
        <v>0.15589166291897871</v>
      </c>
      <c r="L51" s="22">
        <f t="shared" si="19"/>
        <v>57623.775654153149</v>
      </c>
      <c r="M51" s="5">
        <f>scrimecost*Meta!O48</f>
        <v>2542.904</v>
      </c>
      <c r="N51" s="5">
        <f>L51-Grade8!L51</f>
        <v>551.84121061997575</v>
      </c>
      <c r="O51" s="5">
        <f>Grade8!M51-M51</f>
        <v>126.85399999999981</v>
      </c>
      <c r="P51" s="22">
        <f t="shared" si="22"/>
        <v>217.51892694554553</v>
      </c>
      <c r="S51" s="22">
        <f t="shared" si="20"/>
        <v>559.63773539101271</v>
      </c>
      <c r="T51" s="22">
        <f t="shared" si="21"/>
        <v>71.064884670740227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45200.632031469693</v>
      </c>
      <c r="D52" s="5">
        <f t="shared" si="15"/>
        <v>42092.565668165378</v>
      </c>
      <c r="E52" s="5">
        <f t="shared" si="6"/>
        <v>32592.565668165378</v>
      </c>
      <c r="F52" s="5">
        <f t="shared" si="7"/>
        <v>10943.222690655995</v>
      </c>
      <c r="G52" s="5">
        <f t="shared" si="8"/>
        <v>31149.342977509383</v>
      </c>
      <c r="H52" s="22">
        <f t="shared" si="16"/>
        <v>20793.077516582784</v>
      </c>
      <c r="I52" s="5">
        <f t="shared" si="17"/>
        <v>49759.147354850975</v>
      </c>
      <c r="J52" s="25">
        <f t="shared" si="18"/>
        <v>0.15754375579535781</v>
      </c>
      <c r="L52" s="22">
        <f t="shared" si="19"/>
        <v>59064.370045506963</v>
      </c>
      <c r="M52" s="5">
        <f>scrimecost*Meta!O49</f>
        <v>2542.904</v>
      </c>
      <c r="N52" s="5">
        <f>L52-Grade8!L52</f>
        <v>565.63724088544404</v>
      </c>
      <c r="O52" s="5">
        <f>Grade8!M52-M52</f>
        <v>126.85399999999981</v>
      </c>
      <c r="P52" s="22">
        <f t="shared" si="22"/>
        <v>222.02911766918413</v>
      </c>
      <c r="S52" s="22">
        <f t="shared" si="20"/>
        <v>570.02964048467345</v>
      </c>
      <c r="T52" s="22">
        <f t="shared" si="21"/>
        <v>69.208871225959982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46330.647832256444</v>
      </c>
      <c r="D53" s="5">
        <f t="shared" si="15"/>
        <v>43103.929809869514</v>
      </c>
      <c r="E53" s="5">
        <f t="shared" si="6"/>
        <v>33603.929809869514</v>
      </c>
      <c r="F53" s="5">
        <f t="shared" si="7"/>
        <v>11273.433082922396</v>
      </c>
      <c r="G53" s="5">
        <f t="shared" si="8"/>
        <v>31830.496726947116</v>
      </c>
      <c r="H53" s="22">
        <f t="shared" si="16"/>
        <v>21312.904454497362</v>
      </c>
      <c r="I53" s="5">
        <f t="shared" si="17"/>
        <v>50905.546213722257</v>
      </c>
      <c r="J53" s="25">
        <f t="shared" si="18"/>
        <v>0.15915555372353246</v>
      </c>
      <c r="L53" s="22">
        <f t="shared" si="19"/>
        <v>60540.979296644655</v>
      </c>
      <c r="M53" s="5">
        <f>scrimecost*Meta!O50</f>
        <v>2542.904</v>
      </c>
      <c r="N53" s="5">
        <f>L53-Grade8!L53</f>
        <v>579.77817190760106</v>
      </c>
      <c r="O53" s="5">
        <f>Grade8!M53-M53</f>
        <v>126.85399999999981</v>
      </c>
      <c r="P53" s="22">
        <f t="shared" si="22"/>
        <v>226.65206316091371</v>
      </c>
      <c r="S53" s="22">
        <f t="shared" si="20"/>
        <v>580.68134320570005</v>
      </c>
      <c r="T53" s="22">
        <f t="shared" si="21"/>
        <v>67.409089691442603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47488.914028062849</v>
      </c>
      <c r="D54" s="5">
        <f t="shared" si="15"/>
        <v>44140.578055116253</v>
      </c>
      <c r="E54" s="5">
        <f t="shared" si="6"/>
        <v>34640.578055116253</v>
      </c>
      <c r="F54" s="5">
        <f t="shared" si="7"/>
        <v>11625.956540507083</v>
      </c>
      <c r="G54" s="5">
        <f t="shared" si="8"/>
        <v>32514.621514609171</v>
      </c>
      <c r="H54" s="22">
        <f t="shared" si="16"/>
        <v>21845.727065859788</v>
      </c>
      <c r="I54" s="5">
        <f t="shared" si="17"/>
        <v>52066.547238553685</v>
      </c>
      <c r="J54" s="25">
        <f t="shared" si="18"/>
        <v>0.16095457915622474</v>
      </c>
      <c r="L54" s="22">
        <f t="shared" si="19"/>
        <v>62054.50377906076</v>
      </c>
      <c r="M54" s="5">
        <f>scrimecost*Meta!O51</f>
        <v>2542.904</v>
      </c>
      <c r="N54" s="5">
        <f>L54-Grade8!L54</f>
        <v>594.27262620529655</v>
      </c>
      <c r="O54" s="5">
        <f>Grade8!M54-M54</f>
        <v>126.85399999999981</v>
      </c>
      <c r="P54" s="22">
        <f t="shared" si="22"/>
        <v>231.58739156709936</v>
      </c>
      <c r="S54" s="22">
        <f t="shared" si="20"/>
        <v>591.77213704009398</v>
      </c>
      <c r="T54" s="22">
        <f t="shared" si="21"/>
        <v>65.682755658328304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48676.136878764417</v>
      </c>
      <c r="D55" s="5">
        <f t="shared" si="15"/>
        <v>45203.14250649415</v>
      </c>
      <c r="E55" s="5">
        <f t="shared" si="6"/>
        <v>35703.14250649415</v>
      </c>
      <c r="F55" s="5">
        <f t="shared" si="7"/>
        <v>12079.140279019755</v>
      </c>
      <c r="G55" s="5">
        <f t="shared" si="8"/>
        <v>33124.002227474397</v>
      </c>
      <c r="H55" s="22">
        <f t="shared" si="16"/>
        <v>22391.87024250628</v>
      </c>
      <c r="I55" s="5">
        <f t="shared" si="17"/>
        <v>53164.726094517522</v>
      </c>
      <c r="J55" s="25">
        <f t="shared" si="18"/>
        <v>0.1641537310049708</v>
      </c>
      <c r="L55" s="22">
        <f t="shared" si="19"/>
        <v>63605.866373537268</v>
      </c>
      <c r="M55" s="5">
        <f>scrimecost*Meta!O52</f>
        <v>2542.904</v>
      </c>
      <c r="N55" s="5">
        <f>L55-Grade8!L55</f>
        <v>609.12944186041568</v>
      </c>
      <c r="O55" s="5">
        <f>Grade8!M55-M55</f>
        <v>126.85399999999981</v>
      </c>
      <c r="P55" s="22">
        <f t="shared" si="22"/>
        <v>237.93196390627676</v>
      </c>
      <c r="S55" s="22">
        <f t="shared" si="20"/>
        <v>604.26918643499005</v>
      </c>
      <c r="T55" s="22">
        <f t="shared" si="21"/>
        <v>64.127389790219183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49893.040300733526</v>
      </c>
      <c r="D56" s="5">
        <f t="shared" si="15"/>
        <v>46292.271069156508</v>
      </c>
      <c r="E56" s="5">
        <f t="shared" si="6"/>
        <v>36792.271069156508</v>
      </c>
      <c r="F56" s="5">
        <f t="shared" si="7"/>
        <v>12543.65361099525</v>
      </c>
      <c r="G56" s="5">
        <f t="shared" si="8"/>
        <v>33748.617458161258</v>
      </c>
      <c r="H56" s="22">
        <f t="shared" si="16"/>
        <v>22951.66699856894</v>
      </c>
      <c r="I56" s="5">
        <f t="shared" si="17"/>
        <v>54290.359421880465</v>
      </c>
      <c r="J56" s="25">
        <f t="shared" si="18"/>
        <v>0.16727485475984508</v>
      </c>
      <c r="L56" s="22">
        <f t="shared" si="19"/>
        <v>65196.013032875708</v>
      </c>
      <c r="M56" s="5">
        <f>scrimecost*Meta!O53</f>
        <v>768.46</v>
      </c>
      <c r="N56" s="5">
        <f>L56-Grade8!L56</f>
        <v>624.35767790692626</v>
      </c>
      <c r="O56" s="5">
        <f>Grade8!M56-M56</f>
        <v>38.334999999999923</v>
      </c>
      <c r="P56" s="22">
        <f t="shared" si="22"/>
        <v>244.43515055393371</v>
      </c>
      <c r="S56" s="22">
        <f t="shared" si="20"/>
        <v>539.35898006476509</v>
      </c>
      <c r="T56" s="22">
        <f t="shared" si="21"/>
        <v>54.727711798516424</v>
      </c>
    </row>
    <row r="57" spans="1:20" x14ac:dyDescent="0.2">
      <c r="A57" s="5">
        <v>66</v>
      </c>
      <c r="C57" s="5"/>
      <c r="H57" s="21"/>
      <c r="I57" s="5"/>
      <c r="M57" s="5">
        <f>scrimecost*Meta!O54</f>
        <v>768.46</v>
      </c>
      <c r="N57" s="5">
        <f>L57-Grade8!L57</f>
        <v>0</v>
      </c>
      <c r="O57" s="5">
        <f>Grade8!M57-M57</f>
        <v>38.334999999999923</v>
      </c>
      <c r="S57" s="22">
        <f t="shared" si="20"/>
        <v>33.658129999999929</v>
      </c>
      <c r="T57" s="22">
        <f t="shared" si="21"/>
        <v>3.2653942392951154</v>
      </c>
    </row>
    <row r="58" spans="1:20" x14ac:dyDescent="0.2">
      <c r="A58" s="5">
        <v>67</v>
      </c>
      <c r="C58" s="5"/>
      <c r="H58" s="21"/>
      <c r="I58" s="5"/>
      <c r="M58" s="5">
        <f>scrimecost*Meta!O55</f>
        <v>768.46</v>
      </c>
      <c r="N58" s="5">
        <f>L58-Grade8!L58</f>
        <v>0</v>
      </c>
      <c r="O58" s="5">
        <f>Grade8!M58-M58</f>
        <v>38.334999999999923</v>
      </c>
      <c r="S58" s="22">
        <f t="shared" si="20"/>
        <v>33.658129999999929</v>
      </c>
      <c r="T58" s="22">
        <f t="shared" si="21"/>
        <v>3.1221364856728671</v>
      </c>
    </row>
    <row r="59" spans="1:20" x14ac:dyDescent="0.2">
      <c r="A59" s="5">
        <v>68</v>
      </c>
      <c r="H59" s="21"/>
      <c r="I59" s="5"/>
      <c r="M59" s="5">
        <f>scrimecost*Meta!O56</f>
        <v>768.46</v>
      </c>
      <c r="N59" s="5">
        <f>L59-Grade8!L59</f>
        <v>0</v>
      </c>
      <c r="O59" s="5">
        <f>Grade8!M59-M59</f>
        <v>38.334999999999923</v>
      </c>
      <c r="S59" s="22">
        <f t="shared" si="20"/>
        <v>33.658129999999929</v>
      </c>
      <c r="T59" s="22">
        <f t="shared" si="21"/>
        <v>2.9851636650384719</v>
      </c>
    </row>
    <row r="60" spans="1:20" x14ac:dyDescent="0.2">
      <c r="A60" s="5">
        <v>69</v>
      </c>
      <c r="H60" s="21"/>
      <c r="I60" s="5"/>
      <c r="M60" s="5">
        <f>scrimecost*Meta!O57</f>
        <v>768.46</v>
      </c>
      <c r="N60" s="5">
        <f>L60-Grade8!L60</f>
        <v>0</v>
      </c>
      <c r="O60" s="5">
        <f>Grade8!M60-M60</f>
        <v>38.334999999999923</v>
      </c>
      <c r="S60" s="22">
        <f t="shared" si="20"/>
        <v>33.658129999999929</v>
      </c>
      <c r="T60" s="22">
        <f t="shared" si="21"/>
        <v>2.8542000479346199</v>
      </c>
    </row>
    <row r="61" spans="1:20" x14ac:dyDescent="0.2">
      <c r="A61" s="5">
        <v>70</v>
      </c>
      <c r="H61" s="21"/>
      <c r="I61" s="5"/>
      <c r="M61" s="5">
        <f>scrimecost*Meta!O58</f>
        <v>768.46</v>
      </c>
      <c r="N61" s="5">
        <f>L61-Grade8!L61</f>
        <v>0</v>
      </c>
      <c r="O61" s="5">
        <f>Grade8!M61-M61</f>
        <v>38.334999999999923</v>
      </c>
      <c r="S61" s="22">
        <f t="shared" si="20"/>
        <v>33.658129999999929</v>
      </c>
      <c r="T61" s="22">
        <f t="shared" si="21"/>
        <v>2.7289820015697526</v>
      </c>
    </row>
    <row r="62" spans="1:20" x14ac:dyDescent="0.2">
      <c r="A62" s="5">
        <v>71</v>
      </c>
      <c r="H62" s="21"/>
      <c r="I62" s="5"/>
      <c r="M62" s="5">
        <f>scrimecost*Meta!O59</f>
        <v>768.46</v>
      </c>
      <c r="N62" s="5">
        <f>L62-Grade8!L62</f>
        <v>0</v>
      </c>
      <c r="O62" s="5">
        <f>Grade8!M62-M62</f>
        <v>38.334999999999923</v>
      </c>
      <c r="S62" s="22">
        <f t="shared" si="20"/>
        <v>33.658129999999929</v>
      </c>
      <c r="T62" s="22">
        <f t="shared" si="21"/>
        <v>2.6092574591191529</v>
      </c>
    </row>
    <row r="63" spans="1:20" x14ac:dyDescent="0.2">
      <c r="A63" s="5">
        <v>72</v>
      </c>
      <c r="H63" s="21"/>
      <c r="M63" s="5">
        <f>scrimecost*Meta!O60</f>
        <v>768.46</v>
      </c>
      <c r="N63" s="5">
        <f>L63-Grade8!L63</f>
        <v>0</v>
      </c>
      <c r="O63" s="5">
        <f>Grade8!M63-M63</f>
        <v>38.334999999999923</v>
      </c>
      <c r="S63" s="22">
        <f t="shared" si="20"/>
        <v>33.658129999999929</v>
      </c>
      <c r="T63" s="22">
        <f t="shared" si="21"/>
        <v>2.4947854123085982</v>
      </c>
    </row>
    <row r="64" spans="1:20" x14ac:dyDescent="0.2">
      <c r="A64" s="5">
        <v>73</v>
      </c>
      <c r="H64" s="21"/>
      <c r="M64" s="5">
        <f>scrimecost*Meta!O61</f>
        <v>768.46</v>
      </c>
      <c r="N64" s="5">
        <f>L64-Grade8!L64</f>
        <v>0</v>
      </c>
      <c r="O64" s="5">
        <f>Grade8!M64-M64</f>
        <v>38.334999999999923</v>
      </c>
      <c r="S64" s="22">
        <f t="shared" si="20"/>
        <v>33.658129999999929</v>
      </c>
      <c r="T64" s="22">
        <f t="shared" si="21"/>
        <v>2.385335426259124</v>
      </c>
    </row>
    <row r="65" spans="1:20" x14ac:dyDescent="0.2">
      <c r="A65" s="5">
        <v>74</v>
      </c>
      <c r="H65" s="21"/>
      <c r="M65" s="5">
        <f>scrimecost*Meta!O62</f>
        <v>768.46</v>
      </c>
      <c r="N65" s="5">
        <f>L65-Grade8!L65</f>
        <v>0</v>
      </c>
      <c r="O65" s="5">
        <f>Grade8!M65-M65</f>
        <v>38.334999999999923</v>
      </c>
      <c r="S65" s="22">
        <f t="shared" si="20"/>
        <v>33.658129999999929</v>
      </c>
      <c r="T65" s="22">
        <f t="shared" si="21"/>
        <v>2.280687175616281</v>
      </c>
    </row>
    <row r="66" spans="1:20" x14ac:dyDescent="0.2">
      <c r="A66" s="5">
        <v>75</v>
      </c>
      <c r="H66" s="21"/>
      <c r="M66" s="5">
        <f>scrimecost*Meta!O63</f>
        <v>768.46</v>
      </c>
      <c r="N66" s="5">
        <f>L66-Grade8!L66</f>
        <v>0</v>
      </c>
      <c r="O66" s="5">
        <f>Grade8!M66-M66</f>
        <v>38.334999999999923</v>
      </c>
      <c r="S66" s="22">
        <f t="shared" si="20"/>
        <v>33.658129999999929</v>
      </c>
      <c r="T66" s="22">
        <f t="shared" si="21"/>
        <v>2.1806300010301007</v>
      </c>
    </row>
    <row r="67" spans="1:20" x14ac:dyDescent="0.2">
      <c r="A67" s="5">
        <v>76</v>
      </c>
      <c r="H67" s="21"/>
      <c r="M67" s="5">
        <f>scrimecost*Meta!O64</f>
        <v>768.46</v>
      </c>
      <c r="N67" s="5">
        <f>L67-Grade8!L67</f>
        <v>0</v>
      </c>
      <c r="O67" s="5">
        <f>Grade8!M67-M67</f>
        <v>38.334999999999923</v>
      </c>
      <c r="S67" s="22">
        <f t="shared" si="20"/>
        <v>33.658129999999929</v>
      </c>
      <c r="T67" s="22">
        <f t="shared" si="21"/>
        <v>2.0849624850929471</v>
      </c>
    </row>
    <row r="68" spans="1:20" x14ac:dyDescent="0.2">
      <c r="A68" s="5">
        <v>77</v>
      </c>
      <c r="H68" s="21"/>
      <c r="M68" s="5">
        <f>scrimecost*Meta!O65</f>
        <v>768.46</v>
      </c>
      <c r="N68" s="5">
        <f>L68-Grade8!L68</f>
        <v>0</v>
      </c>
      <c r="O68" s="5">
        <f>Grade8!M68-M68</f>
        <v>38.334999999999923</v>
      </c>
      <c r="S68" s="22">
        <f t="shared" si="20"/>
        <v>33.658129999999929</v>
      </c>
      <c r="T68" s="22">
        <f t="shared" si="21"/>
        <v>1.9934920468816175</v>
      </c>
    </row>
    <row r="69" spans="1:20" x14ac:dyDescent="0.2">
      <c r="A69" s="5">
        <v>78</v>
      </c>
      <c r="H69" s="21"/>
      <c r="M69" s="5">
        <f>scrimecost*Meta!O66</f>
        <v>768.46</v>
      </c>
      <c r="N69" s="5">
        <f>L69-Grade8!L69</f>
        <v>0</v>
      </c>
      <c r="O69" s="5">
        <f>Grade8!M69-M69</f>
        <v>38.334999999999923</v>
      </c>
      <c r="S69" s="22">
        <f>IF(A69&lt;startage,1,0)*(N69-Q69-R69)+IF(A69&gt;=startage,1,0)*completionprob*(N69*spart+O69+P69)</f>
        <v>33.658129999999929</v>
      </c>
      <c r="T69" s="22">
        <f>S69/sreturn^(A69-startage+1)</f>
        <v>1.9060345542874839</v>
      </c>
    </row>
    <row r="70" spans="1:20" x14ac:dyDescent="0.2">
      <c r="A70" s="5">
        <v>79</v>
      </c>
      <c r="H70" s="21"/>
      <c r="M70" s="5"/>
      <c r="S70" s="22">
        <f>SUM(T5:T69)</f>
        <v>-1.613833511271423E-10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29093</v>
      </c>
      <c r="D2" s="7">
        <f>Meta!C4</f>
        <v>13383</v>
      </c>
      <c r="E2" s="1">
        <f>Meta!D4</f>
        <v>0.1</v>
      </c>
      <c r="F2" s="1">
        <f>Meta!F4</f>
        <v>0.54500000000000004</v>
      </c>
      <c r="G2" s="1">
        <f>Meta!I4</f>
        <v>1.9496869757628374</v>
      </c>
      <c r="H2" s="1">
        <f>Meta!E4</f>
        <v>0.878</v>
      </c>
      <c r="I2" s="13"/>
      <c r="J2" s="1">
        <f>Meta!X3</f>
        <v>0.53100000000000003</v>
      </c>
      <c r="K2" s="1">
        <f>Meta!D3</f>
        <v>0.105</v>
      </c>
      <c r="L2" s="28"/>
      <c r="N2" s="22">
        <f>Meta!T4</f>
        <v>29093</v>
      </c>
      <c r="O2" s="22">
        <f>Meta!U4</f>
        <v>13383</v>
      </c>
      <c r="P2" s="1">
        <f>Meta!V4</f>
        <v>0.1</v>
      </c>
      <c r="Q2" s="1">
        <f>Meta!X4</f>
        <v>0.54500000000000004</v>
      </c>
      <c r="R2" s="22">
        <f>Meta!W4</f>
        <v>13308</v>
      </c>
      <c r="T2" s="12">
        <f>IRR(S5:S69)+1</f>
        <v>1.0403741129336728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1451.5991308251926</v>
      </c>
      <c r="D6" s="5">
        <f t="shared" ref="D6:D36" si="0">IF(A6&lt;startage,1,0)*(C6*(1-initialunempprob))+IF(A6=startage,1,0)*(C6*(1-unempprob))+IF(A6&gt;startage,1,0)*(C6*(1-unempprob)+unempprob*300*52)</f>
        <v>1299.1812220885474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99.387363489773875</v>
      </c>
      <c r="G6" s="5">
        <f t="shared" ref="G6:G56" si="3">D6-F6</f>
        <v>1199.7938585987736</v>
      </c>
      <c r="H6" s="22">
        <f>0.1*Grade9!H6</f>
        <v>667.76086735331921</v>
      </c>
      <c r="I6" s="5">
        <f t="shared" ref="I6:I36" si="4">G6+IF(A6&lt;startage,1,0)*(H6*(1-initialunempprob))+IF(A6&gt;=startage,1,0)*(H6*(1-unempprob))</f>
        <v>1797.4398348799941</v>
      </c>
      <c r="J6" s="25">
        <f t="shared" ref="J6:J37" si="5">(F6-(IF(A6&gt;startage,1,0)*(unempprob*300*52)))/(IF(A6&lt;startage,1,0)*((C6+H6)*(1-initialunempprob))+IF(A6&gt;=startage,1,0)*((C6+H6)*(1-unempprob)))</f>
        <v>5.2396635589785162E-2</v>
      </c>
      <c r="L6" s="22">
        <f>0.1*Grade9!L6</f>
        <v>1896.827198369768</v>
      </c>
      <c r="M6" s="5">
        <f>scrimecost*Meta!O3</f>
        <v>24699.648000000001</v>
      </c>
      <c r="N6" s="5">
        <f>L6-Grade9!L6</f>
        <v>-17071.444785327913</v>
      </c>
      <c r="O6" s="5"/>
      <c r="P6" s="22"/>
      <c r="Q6" s="22">
        <f>0.05*feel*Grade9!G6</f>
        <v>158.19406598534897</v>
      </c>
      <c r="R6" s="22">
        <f>hstuition</f>
        <v>11298</v>
      </c>
      <c r="S6" s="22">
        <f t="shared" ref="S6:S37" si="6">IF(A6&lt;startage,1,0)*(N6-Q6-R6)+IF(A6&gt;=startage,1,0)*completionprob*(N6*spart+O6+P6)</f>
        <v>-28527.638851313262</v>
      </c>
      <c r="T6" s="22">
        <f t="shared" ref="T6:T37" si="7">S6/sreturn^(A6-startage+1)</f>
        <v>-28527.638851313262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14921.882518406335</v>
      </c>
      <c r="D7" s="5">
        <f t="shared" si="0"/>
        <v>13429.694266565702</v>
      </c>
      <c r="E7" s="5">
        <f t="shared" si="1"/>
        <v>3929.6942665657025</v>
      </c>
      <c r="F7" s="5">
        <f t="shared" si="2"/>
        <v>1813.3104647054167</v>
      </c>
      <c r="G7" s="5">
        <f t="shared" si="3"/>
        <v>11616.383801860286</v>
      </c>
      <c r="H7" s="22">
        <f t="shared" ref="H7:H36" si="10">benefits*B7/expnorm</f>
        <v>6864.1787970931837</v>
      </c>
      <c r="I7" s="5">
        <f t="shared" si="4"/>
        <v>17794.144719244152</v>
      </c>
      <c r="J7" s="25">
        <f t="shared" si="5"/>
        <v>9.2480663487109288E-2</v>
      </c>
      <c r="L7" s="22">
        <f t="shared" ref="L7:L36" si="11">(sincome+sbenefits)*(1-sunemp)*B7/expnorm</f>
        <v>19607.455183949569</v>
      </c>
      <c r="M7" s="5">
        <f>scrimecost*Meta!O4</f>
        <v>31247.183999999997</v>
      </c>
      <c r="N7" s="5">
        <f>L7-Grade9!L7</f>
        <v>164.97640065945234</v>
      </c>
      <c r="O7" s="5">
        <f>Grade9!M7-M7</f>
        <v>1559.0720000000038</v>
      </c>
      <c r="P7" s="22">
        <f t="shared" ref="P7:P38" si="12">(spart-initialspart)*(L7*J7+nptrans)</f>
        <v>117.14234650587593</v>
      </c>
      <c r="Q7" s="22"/>
      <c r="R7" s="22"/>
      <c r="S7" s="22">
        <f t="shared" si="6"/>
        <v>1550.659053711717</v>
      </c>
      <c r="T7" s="22">
        <f t="shared" si="7"/>
        <v>1490.482158710322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15294.929581366492</v>
      </c>
      <c r="D8" s="5">
        <f t="shared" si="0"/>
        <v>15325.436623229843</v>
      </c>
      <c r="E8" s="5">
        <f t="shared" si="1"/>
        <v>5825.4366232298435</v>
      </c>
      <c r="F8" s="5">
        <f t="shared" si="2"/>
        <v>2337.4832263230519</v>
      </c>
      <c r="G8" s="5">
        <f t="shared" si="3"/>
        <v>12987.953396906792</v>
      </c>
      <c r="H8" s="22">
        <f t="shared" si="10"/>
        <v>7035.7832670205125</v>
      </c>
      <c r="I8" s="5">
        <f t="shared" si="4"/>
        <v>19320.158337225253</v>
      </c>
      <c r="J8" s="25">
        <f t="shared" si="5"/>
        <v>3.8685296673476186E-2</v>
      </c>
      <c r="L8" s="22">
        <f t="shared" si="11"/>
        <v>20097.641563548306</v>
      </c>
      <c r="M8" s="5">
        <f>scrimecost*Meta!O5</f>
        <v>36091.296000000002</v>
      </c>
      <c r="N8" s="5">
        <f>L8-Grade9!L8</f>
        <v>169.10081067593273</v>
      </c>
      <c r="O8" s="5">
        <f>Grade9!M8-M8</f>
        <v>1800.7680000000037</v>
      </c>
      <c r="P8" s="22">
        <f t="shared" si="12"/>
        <v>102.64076516852282</v>
      </c>
      <c r="Q8" s="22"/>
      <c r="R8" s="22"/>
      <c r="S8" s="22">
        <f t="shared" si="6"/>
        <v>1752.1093247345068</v>
      </c>
      <c r="T8" s="22">
        <f t="shared" si="7"/>
        <v>1618.7587399440999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15677.302820900655</v>
      </c>
      <c r="D9" s="5">
        <f t="shared" si="0"/>
        <v>15669.572538810589</v>
      </c>
      <c r="E9" s="5">
        <f t="shared" si="1"/>
        <v>6169.5725388105893</v>
      </c>
      <c r="F9" s="5">
        <f t="shared" si="2"/>
        <v>2432.6368069811278</v>
      </c>
      <c r="G9" s="5">
        <f t="shared" si="3"/>
        <v>13236.935731829461</v>
      </c>
      <c r="H9" s="22">
        <f t="shared" si="10"/>
        <v>7211.6778486960247</v>
      </c>
      <c r="I9" s="5">
        <f t="shared" si="4"/>
        <v>19727.445795655884</v>
      </c>
      <c r="J9" s="25">
        <f t="shared" si="5"/>
        <v>4.2360840187573898E-2</v>
      </c>
      <c r="L9" s="22">
        <f t="shared" si="11"/>
        <v>20600.082602637012</v>
      </c>
      <c r="M9" s="5">
        <f>scrimecost*Meta!O6</f>
        <v>43863.167999999998</v>
      </c>
      <c r="N9" s="5">
        <f>L9-Grade9!L9</f>
        <v>173.32833094282978</v>
      </c>
      <c r="O9" s="5">
        <f>Grade9!M9-M9</f>
        <v>2188.5440000000017</v>
      </c>
      <c r="P9" s="22">
        <f t="shared" si="12"/>
        <v>103.97291529773588</v>
      </c>
      <c r="Q9" s="22"/>
      <c r="R9" s="22"/>
      <c r="S9" s="22">
        <f t="shared" si="6"/>
        <v>2095.7691912708669</v>
      </c>
      <c r="T9" s="22">
        <f t="shared" si="7"/>
        <v>1861.1219864777802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16069.23539142317</v>
      </c>
      <c r="D10" s="5">
        <f t="shared" si="0"/>
        <v>16022.311852280853</v>
      </c>
      <c r="E10" s="5">
        <f t="shared" si="1"/>
        <v>6522.3118522808527</v>
      </c>
      <c r="F10" s="5">
        <f t="shared" si="2"/>
        <v>2530.1692271556558</v>
      </c>
      <c r="G10" s="5">
        <f t="shared" si="3"/>
        <v>13492.142625125198</v>
      </c>
      <c r="H10" s="22">
        <f t="shared" si="10"/>
        <v>7391.9697949134252</v>
      </c>
      <c r="I10" s="5">
        <f t="shared" si="4"/>
        <v>20144.91544054728</v>
      </c>
      <c r="J10" s="25">
        <f t="shared" si="5"/>
        <v>4.5946736298888749E-2</v>
      </c>
      <c r="L10" s="22">
        <f t="shared" si="11"/>
        <v>21115.084667702937</v>
      </c>
      <c r="M10" s="5">
        <f>scrimecost*Meta!O7</f>
        <v>46884.084000000003</v>
      </c>
      <c r="N10" s="5">
        <f>L10-Grade9!L10</f>
        <v>177.66153921640216</v>
      </c>
      <c r="O10" s="5">
        <f>Grade9!M10-M10</f>
        <v>2339.2719999999972</v>
      </c>
      <c r="P10" s="22">
        <f t="shared" si="12"/>
        <v>105.33836918017927</v>
      </c>
      <c r="Q10" s="22"/>
      <c r="R10" s="22"/>
      <c r="S10" s="22">
        <f t="shared" si="6"/>
        <v>2231.3807272706354</v>
      </c>
      <c r="T10" s="22">
        <f t="shared" si="7"/>
        <v>1904.6515230474511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16470.96627620875</v>
      </c>
      <c r="D11" s="5">
        <f t="shared" si="0"/>
        <v>16383.869648587875</v>
      </c>
      <c r="E11" s="5">
        <f t="shared" si="1"/>
        <v>6883.8696485878754</v>
      </c>
      <c r="F11" s="5">
        <f t="shared" si="2"/>
        <v>2630.1399578345477</v>
      </c>
      <c r="G11" s="5">
        <f t="shared" si="3"/>
        <v>13753.729690753327</v>
      </c>
      <c r="H11" s="22">
        <f t="shared" si="10"/>
        <v>7576.7690397862598</v>
      </c>
      <c r="I11" s="5">
        <f t="shared" si="4"/>
        <v>20572.821826560961</v>
      </c>
      <c r="J11" s="25">
        <f t="shared" si="5"/>
        <v>4.9445171529439856E-2</v>
      </c>
      <c r="L11" s="22">
        <f t="shared" si="11"/>
        <v>21642.961784395509</v>
      </c>
      <c r="M11" s="5">
        <f>scrimecost*Meta!O8</f>
        <v>44901.192000000003</v>
      </c>
      <c r="N11" s="5">
        <f>L11-Grade9!L11</f>
        <v>182.10307769681822</v>
      </c>
      <c r="O11" s="5">
        <f>Grade9!M11-M11</f>
        <v>2240.3359999999957</v>
      </c>
      <c r="P11" s="22">
        <f t="shared" si="12"/>
        <v>106.73795940968377</v>
      </c>
      <c r="Q11" s="22"/>
      <c r="R11" s="22"/>
      <c r="S11" s="22">
        <f t="shared" si="6"/>
        <v>2147.869080070403</v>
      </c>
      <c r="T11" s="22">
        <f t="shared" si="7"/>
        <v>1762.2199736575039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16882.740433113966</v>
      </c>
      <c r="D12" s="5">
        <f t="shared" si="0"/>
        <v>16754.466389802568</v>
      </c>
      <c r="E12" s="5">
        <f t="shared" si="1"/>
        <v>7254.4663898025683</v>
      </c>
      <c r="F12" s="5">
        <f t="shared" si="2"/>
        <v>2732.6099567804104</v>
      </c>
      <c r="G12" s="5">
        <f t="shared" si="3"/>
        <v>14021.856433022158</v>
      </c>
      <c r="H12" s="22">
        <f t="shared" si="10"/>
        <v>7766.1882657809165</v>
      </c>
      <c r="I12" s="5">
        <f t="shared" si="4"/>
        <v>21011.425872224983</v>
      </c>
      <c r="J12" s="25">
        <f t="shared" si="5"/>
        <v>5.2858279071440882E-2</v>
      </c>
      <c r="L12" s="22">
        <f t="shared" si="11"/>
        <v>22184.035829005392</v>
      </c>
      <c r="M12" s="5">
        <f>scrimecost*Meta!O9</f>
        <v>40775.712</v>
      </c>
      <c r="N12" s="5">
        <f>L12-Grade9!L12</f>
        <v>186.65565463923122</v>
      </c>
      <c r="O12" s="5">
        <f>Grade9!M12-M12</f>
        <v>2034.4959999999992</v>
      </c>
      <c r="P12" s="22">
        <f t="shared" si="12"/>
        <v>108.17253939492583</v>
      </c>
      <c r="Q12" s="22"/>
      <c r="R12" s="22"/>
      <c r="S12" s="22">
        <f t="shared" si="6"/>
        <v>1970.5795748901628</v>
      </c>
      <c r="T12" s="22">
        <f t="shared" si="7"/>
        <v>1554.0205336519948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17304.808943941811</v>
      </c>
      <c r="D13" s="5">
        <f t="shared" si="0"/>
        <v>17134.328049547628</v>
      </c>
      <c r="E13" s="5">
        <f t="shared" si="1"/>
        <v>7634.3280495476283</v>
      </c>
      <c r="F13" s="5">
        <f t="shared" si="2"/>
        <v>2837.6417056999194</v>
      </c>
      <c r="G13" s="5">
        <f t="shared" si="3"/>
        <v>14296.686343847708</v>
      </c>
      <c r="H13" s="22">
        <f t="shared" si="10"/>
        <v>7960.3429724254383</v>
      </c>
      <c r="I13" s="5">
        <f t="shared" si="4"/>
        <v>21460.995019030604</v>
      </c>
      <c r="J13" s="25">
        <f t="shared" si="5"/>
        <v>5.6188140088027229E-2</v>
      </c>
      <c r="L13" s="22">
        <f t="shared" si="11"/>
        <v>22738.636724730528</v>
      </c>
      <c r="M13" s="5">
        <f>scrimecost*Meta!O10</f>
        <v>37368.863999999994</v>
      </c>
      <c r="N13" s="5">
        <f>L13-Grade9!L13</f>
        <v>191.32204600521436</v>
      </c>
      <c r="O13" s="5">
        <f>Grade9!M13-M13</f>
        <v>1864.5120000000024</v>
      </c>
      <c r="P13" s="22">
        <f t="shared" si="12"/>
        <v>109.64298387979898</v>
      </c>
      <c r="Q13" s="22"/>
      <c r="R13" s="22"/>
      <c r="S13" s="22">
        <f t="shared" si="6"/>
        <v>1824.857588080421</v>
      </c>
      <c r="T13" s="22">
        <f t="shared" si="7"/>
        <v>1383.254896942406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17737.429167540358</v>
      </c>
      <c r="D14" s="5">
        <f t="shared" si="0"/>
        <v>17523.686250786322</v>
      </c>
      <c r="E14" s="5">
        <f t="shared" si="1"/>
        <v>8023.6862507863225</v>
      </c>
      <c r="F14" s="5">
        <f t="shared" si="2"/>
        <v>2945.2992483424182</v>
      </c>
      <c r="G14" s="5">
        <f t="shared" si="3"/>
        <v>14578.387002443904</v>
      </c>
      <c r="H14" s="22">
        <f t="shared" si="10"/>
        <v>8159.3515467360749</v>
      </c>
      <c r="I14" s="5">
        <f t="shared" si="4"/>
        <v>21921.803394506373</v>
      </c>
      <c r="J14" s="25">
        <f t="shared" si="5"/>
        <v>5.9436784982257893E-2</v>
      </c>
      <c r="L14" s="22">
        <f t="shared" si="11"/>
        <v>23307.102642848789</v>
      </c>
      <c r="M14" s="5">
        <f>scrimecost*Meta!O11</f>
        <v>34920.192000000003</v>
      </c>
      <c r="N14" s="5">
        <f>L14-Grade9!L14</f>
        <v>196.10509715534499</v>
      </c>
      <c r="O14" s="5">
        <f>Grade9!M14-M14</f>
        <v>1742.3359999999957</v>
      </c>
      <c r="P14" s="22">
        <f t="shared" si="12"/>
        <v>111.15018947679395</v>
      </c>
      <c r="Q14" s="22"/>
      <c r="R14" s="22"/>
      <c r="S14" s="22">
        <f t="shared" si="6"/>
        <v>1721.1991244004255</v>
      </c>
      <c r="T14" s="22">
        <f t="shared" si="7"/>
        <v>1254.049899551801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18180.864896728868</v>
      </c>
      <c r="D15" s="5">
        <f t="shared" si="0"/>
        <v>17922.778407055979</v>
      </c>
      <c r="E15" s="5">
        <f t="shared" si="1"/>
        <v>8422.7784070559792</v>
      </c>
      <c r="F15" s="5">
        <f t="shared" si="2"/>
        <v>3055.6482295509786</v>
      </c>
      <c r="G15" s="5">
        <f t="shared" si="3"/>
        <v>14867.130177505001</v>
      </c>
      <c r="H15" s="22">
        <f t="shared" si="10"/>
        <v>8363.3353354044757</v>
      </c>
      <c r="I15" s="5">
        <f t="shared" si="4"/>
        <v>22394.131979369031</v>
      </c>
      <c r="J15" s="25">
        <f t="shared" si="5"/>
        <v>6.2606194635165827E-2</v>
      </c>
      <c r="L15" s="22">
        <f t="shared" si="11"/>
        <v>23889.780208920012</v>
      </c>
      <c r="M15" s="5">
        <f>scrimecost*Meta!O12</f>
        <v>33363.156000000003</v>
      </c>
      <c r="N15" s="5">
        <f>L15-Grade9!L15</f>
        <v>201.00772458423671</v>
      </c>
      <c r="O15" s="5">
        <f>Grade9!M15-M15</f>
        <v>1664.648000000001</v>
      </c>
      <c r="P15" s="22">
        <f t="shared" si="12"/>
        <v>112.69507521371381</v>
      </c>
      <c r="Q15" s="22"/>
      <c r="R15" s="22"/>
      <c r="S15" s="22">
        <f t="shared" si="6"/>
        <v>1656.6914263284448</v>
      </c>
      <c r="T15" s="22">
        <f t="shared" si="7"/>
        <v>1160.2078206601911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18635.386519147083</v>
      </c>
      <c r="D16" s="5">
        <f t="shared" si="0"/>
        <v>18331.847867232376</v>
      </c>
      <c r="E16" s="5">
        <f t="shared" si="1"/>
        <v>8831.8478672323763</v>
      </c>
      <c r="F16" s="5">
        <f t="shared" si="2"/>
        <v>3185.348328651371</v>
      </c>
      <c r="G16" s="5">
        <f t="shared" si="3"/>
        <v>15146.499538581005</v>
      </c>
      <c r="H16" s="22">
        <f t="shared" si="10"/>
        <v>8572.4187187895859</v>
      </c>
      <c r="I16" s="5">
        <f t="shared" si="4"/>
        <v>22861.676385491632</v>
      </c>
      <c r="J16" s="25">
        <f t="shared" si="5"/>
        <v>6.6375901018003891E-2</v>
      </c>
      <c r="L16" s="22">
        <f t="shared" si="11"/>
        <v>24487.024714143008</v>
      </c>
      <c r="M16" s="5">
        <f>scrimecost*Meta!O13</f>
        <v>28013.34</v>
      </c>
      <c r="N16" s="5">
        <f>L16-Grade9!L16</f>
        <v>206.03291769883435</v>
      </c>
      <c r="O16" s="5">
        <f>Grade9!M16-M16</f>
        <v>1397.7200000000012</v>
      </c>
      <c r="P16" s="22">
        <f t="shared" si="12"/>
        <v>114.51087660111929</v>
      </c>
      <c r="Q16" s="22"/>
      <c r="R16" s="22"/>
      <c r="S16" s="22">
        <f t="shared" si="6"/>
        <v>1426.3275211038529</v>
      </c>
      <c r="T16" s="22">
        <f t="shared" si="7"/>
        <v>960.11640120580648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19101.271182125762</v>
      </c>
      <c r="D17" s="5">
        <f t="shared" si="0"/>
        <v>18751.144063913187</v>
      </c>
      <c r="E17" s="5">
        <f t="shared" si="1"/>
        <v>9251.144063913187</v>
      </c>
      <c r="F17" s="5">
        <f t="shared" si="2"/>
        <v>3322.2485368676553</v>
      </c>
      <c r="G17" s="5">
        <f t="shared" si="3"/>
        <v>15428.895527045532</v>
      </c>
      <c r="H17" s="22">
        <f t="shared" si="10"/>
        <v>8786.7291867593267</v>
      </c>
      <c r="I17" s="5">
        <f t="shared" si="4"/>
        <v>23336.951795128927</v>
      </c>
      <c r="J17" s="25">
        <f t="shared" si="5"/>
        <v>7.0211341937501184E-2</v>
      </c>
      <c r="L17" s="22">
        <f t="shared" si="11"/>
        <v>25099.200331996581</v>
      </c>
      <c r="M17" s="5">
        <f>scrimecost*Meta!O14</f>
        <v>28013.34</v>
      </c>
      <c r="N17" s="5">
        <f>L17-Grade9!L17</f>
        <v>211.1837406413033</v>
      </c>
      <c r="O17" s="5">
        <f>Grade9!M17-M17</f>
        <v>1397.7200000000012</v>
      </c>
      <c r="P17" s="22">
        <f t="shared" si="12"/>
        <v>116.42747951614727</v>
      </c>
      <c r="Q17" s="22"/>
      <c r="R17" s="22"/>
      <c r="S17" s="22">
        <f t="shared" si="6"/>
        <v>1430.4750187494485</v>
      </c>
      <c r="T17" s="22">
        <f t="shared" si="7"/>
        <v>925.54037133236477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19578.802961678906</v>
      </c>
      <c r="D18" s="5">
        <f t="shared" si="0"/>
        <v>19180.922665511018</v>
      </c>
      <c r="E18" s="5">
        <f t="shared" si="1"/>
        <v>9680.9226655110178</v>
      </c>
      <c r="F18" s="5">
        <f t="shared" si="2"/>
        <v>3462.5712502893475</v>
      </c>
      <c r="G18" s="5">
        <f t="shared" si="3"/>
        <v>15718.35141522167</v>
      </c>
      <c r="H18" s="22">
        <f t="shared" si="10"/>
        <v>9006.3974164283081</v>
      </c>
      <c r="I18" s="5">
        <f t="shared" si="4"/>
        <v>23824.109090007147</v>
      </c>
      <c r="J18" s="25">
        <f t="shared" si="5"/>
        <v>7.3953235517498606E-2</v>
      </c>
      <c r="L18" s="22">
        <f t="shared" si="11"/>
        <v>25726.680340296494</v>
      </c>
      <c r="M18" s="5">
        <f>scrimecost*Meta!O15</f>
        <v>28013.34</v>
      </c>
      <c r="N18" s="5">
        <f>L18-Grade9!L18</f>
        <v>216.46333415733898</v>
      </c>
      <c r="O18" s="5">
        <f>Grade9!M18-M18</f>
        <v>1397.7200000000012</v>
      </c>
      <c r="P18" s="22">
        <f t="shared" si="12"/>
        <v>118.39199750405098</v>
      </c>
      <c r="Q18" s="22"/>
      <c r="R18" s="22"/>
      <c r="S18" s="22">
        <f t="shared" si="6"/>
        <v>1434.726203836186</v>
      </c>
      <c r="T18" s="22">
        <f t="shared" si="7"/>
        <v>892.26648856199142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20068.273035720875</v>
      </c>
      <c r="D19" s="5">
        <f t="shared" si="0"/>
        <v>19621.445732148786</v>
      </c>
      <c r="E19" s="5">
        <f t="shared" si="1"/>
        <v>10121.445732148786</v>
      </c>
      <c r="F19" s="5">
        <f t="shared" si="2"/>
        <v>3606.4020315465787</v>
      </c>
      <c r="G19" s="5">
        <f t="shared" si="3"/>
        <v>16015.043700602208</v>
      </c>
      <c r="H19" s="22">
        <f t="shared" si="10"/>
        <v>9231.5573518390174</v>
      </c>
      <c r="I19" s="5">
        <f t="shared" si="4"/>
        <v>24323.445317257323</v>
      </c>
      <c r="J19" s="25">
        <f t="shared" si="5"/>
        <v>7.760386340042276E-2</v>
      </c>
      <c r="L19" s="22">
        <f t="shared" si="11"/>
        <v>26369.847348803905</v>
      </c>
      <c r="M19" s="5">
        <f>scrimecost*Meta!O16</f>
        <v>28013.34</v>
      </c>
      <c r="N19" s="5">
        <f>L19-Grade9!L19</f>
        <v>221.87491751127163</v>
      </c>
      <c r="O19" s="5">
        <f>Grade9!M19-M19</f>
        <v>1397.7200000000012</v>
      </c>
      <c r="P19" s="22">
        <f t="shared" si="12"/>
        <v>120.40562844165221</v>
      </c>
      <c r="Q19" s="22"/>
      <c r="R19" s="22"/>
      <c r="S19" s="22">
        <f t="shared" si="6"/>
        <v>1439.0836685500901</v>
      </c>
      <c r="T19" s="22">
        <f t="shared" si="7"/>
        <v>860.2448060844464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20569.979861613898</v>
      </c>
      <c r="D20" s="5">
        <f t="shared" si="0"/>
        <v>20072.981875452508</v>
      </c>
      <c r="E20" s="5">
        <f t="shared" si="1"/>
        <v>10572.981875452508</v>
      </c>
      <c r="F20" s="5">
        <f t="shared" si="2"/>
        <v>3753.8285823352435</v>
      </c>
      <c r="G20" s="5">
        <f t="shared" si="3"/>
        <v>16319.153293117264</v>
      </c>
      <c r="H20" s="22">
        <f t="shared" si="10"/>
        <v>9462.3462856349906</v>
      </c>
      <c r="I20" s="5">
        <f t="shared" si="4"/>
        <v>24835.264950188757</v>
      </c>
      <c r="J20" s="25">
        <f t="shared" si="5"/>
        <v>8.1165451578885481E-2</v>
      </c>
      <c r="L20" s="22">
        <f t="shared" si="11"/>
        <v>27029.093532524003</v>
      </c>
      <c r="M20" s="5">
        <f>scrimecost*Meta!O17</f>
        <v>28013.34</v>
      </c>
      <c r="N20" s="5">
        <f>L20-Grade9!L20</f>
        <v>227.42179044905788</v>
      </c>
      <c r="O20" s="5">
        <f>Grade9!M20-M20</f>
        <v>1397.7200000000012</v>
      </c>
      <c r="P20" s="22">
        <f t="shared" si="12"/>
        <v>122.46960015269352</v>
      </c>
      <c r="Q20" s="22"/>
      <c r="R20" s="22"/>
      <c r="S20" s="22">
        <f t="shared" si="6"/>
        <v>1443.5500698818448</v>
      </c>
      <c r="T20" s="22">
        <f t="shared" si="7"/>
        <v>829.4273067307704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21084.22935815424</v>
      </c>
      <c r="D21" s="5">
        <f t="shared" si="0"/>
        <v>20535.806422338817</v>
      </c>
      <c r="E21" s="5">
        <f t="shared" si="1"/>
        <v>11035.806422338817</v>
      </c>
      <c r="F21" s="5">
        <f t="shared" si="2"/>
        <v>3904.9407968936239</v>
      </c>
      <c r="G21" s="5">
        <f t="shared" si="3"/>
        <v>16630.865625445193</v>
      </c>
      <c r="H21" s="22">
        <f t="shared" si="10"/>
        <v>9698.9049427758655</v>
      </c>
      <c r="I21" s="5">
        <f t="shared" si="4"/>
        <v>25359.880073943474</v>
      </c>
      <c r="J21" s="25">
        <f t="shared" si="5"/>
        <v>8.4640171752995416E-2</v>
      </c>
      <c r="L21" s="22">
        <f t="shared" si="11"/>
        <v>27704.820870837098</v>
      </c>
      <c r="M21" s="5">
        <f>scrimecost*Meta!O18</f>
        <v>22583.675999999999</v>
      </c>
      <c r="N21" s="5">
        <f>L21-Grade9!L21</f>
        <v>233.10733521027214</v>
      </c>
      <c r="O21" s="5">
        <f>Grade9!M21-M21</f>
        <v>1126.8080000000009</v>
      </c>
      <c r="P21" s="22">
        <f t="shared" si="12"/>
        <v>124.58517115651085</v>
      </c>
      <c r="Q21" s="22"/>
      <c r="R21" s="22"/>
      <c r="S21" s="22">
        <f t="shared" si="6"/>
        <v>1210.2673952468847</v>
      </c>
      <c r="T21" s="22">
        <f t="shared" si="7"/>
        <v>668.40281973191418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21611.335092108104</v>
      </c>
      <c r="D22" s="5">
        <f t="shared" si="0"/>
        <v>21010.201582897294</v>
      </c>
      <c r="E22" s="5">
        <f t="shared" si="1"/>
        <v>11510.201582897294</v>
      </c>
      <c r="F22" s="5">
        <f t="shared" si="2"/>
        <v>4059.8308168159665</v>
      </c>
      <c r="G22" s="5">
        <f t="shared" si="3"/>
        <v>16950.370766081327</v>
      </c>
      <c r="H22" s="22">
        <f t="shared" si="10"/>
        <v>9941.3775663452634</v>
      </c>
      <c r="I22" s="5">
        <f t="shared" si="4"/>
        <v>25897.610575792067</v>
      </c>
      <c r="J22" s="25">
        <f t="shared" si="5"/>
        <v>8.8030142654566143E-2</v>
      </c>
      <c r="L22" s="22">
        <f t="shared" si="11"/>
        <v>28397.441392608031</v>
      </c>
      <c r="M22" s="5">
        <f>scrimecost*Meta!O19</f>
        <v>22583.675999999999</v>
      </c>
      <c r="N22" s="5">
        <f>L22-Grade9!L22</f>
        <v>238.93501859053868</v>
      </c>
      <c r="O22" s="5">
        <f>Grade9!M22-M22</f>
        <v>1126.8080000000009</v>
      </c>
      <c r="P22" s="22">
        <f t="shared" si="12"/>
        <v>126.75363143542366</v>
      </c>
      <c r="Q22" s="22"/>
      <c r="R22" s="22"/>
      <c r="S22" s="22">
        <f t="shared" si="6"/>
        <v>1214.9599081460615</v>
      </c>
      <c r="T22" s="22">
        <f t="shared" si="7"/>
        <v>644.95490442707114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22151.618469410805</v>
      </c>
      <c r="D23" s="5">
        <f t="shared" si="0"/>
        <v>21496.456622469726</v>
      </c>
      <c r="E23" s="5">
        <f t="shared" si="1"/>
        <v>11996.456622469726</v>
      </c>
      <c r="F23" s="5">
        <f t="shared" si="2"/>
        <v>4218.593087236366</v>
      </c>
      <c r="G23" s="5">
        <f t="shared" si="3"/>
        <v>17277.863535233359</v>
      </c>
      <c r="H23" s="22">
        <f t="shared" si="10"/>
        <v>10189.912005503895</v>
      </c>
      <c r="I23" s="5">
        <f t="shared" si="4"/>
        <v>26448.784340186867</v>
      </c>
      <c r="J23" s="25">
        <f t="shared" si="5"/>
        <v>9.133743133902536E-2</v>
      </c>
      <c r="L23" s="22">
        <f t="shared" si="11"/>
        <v>29107.377427423227</v>
      </c>
      <c r="M23" s="5">
        <f>scrimecost*Meta!O20</f>
        <v>22583.675999999999</v>
      </c>
      <c r="N23" s="5">
        <f>L23-Grade9!L23</f>
        <v>244.90839405529914</v>
      </c>
      <c r="O23" s="5">
        <f>Grade9!M23-M23</f>
        <v>1126.8080000000009</v>
      </c>
      <c r="P23" s="22">
        <f t="shared" si="12"/>
        <v>128.97630322130925</v>
      </c>
      <c r="Q23" s="22"/>
      <c r="R23" s="22"/>
      <c r="S23" s="22">
        <f t="shared" si="6"/>
        <v>1219.7697338677117</v>
      </c>
      <c r="T23" s="22">
        <f t="shared" si="7"/>
        <v>622.38012882160149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22705.40893114607</v>
      </c>
      <c r="D24" s="5">
        <f t="shared" si="0"/>
        <v>21994.868038031465</v>
      </c>
      <c r="E24" s="5">
        <f t="shared" si="1"/>
        <v>12494.868038031465</v>
      </c>
      <c r="F24" s="5">
        <f t="shared" si="2"/>
        <v>4381.3244144172731</v>
      </c>
      <c r="G24" s="5">
        <f t="shared" si="3"/>
        <v>17613.54362361419</v>
      </c>
      <c r="H24" s="22">
        <f t="shared" si="10"/>
        <v>10444.65980564149</v>
      </c>
      <c r="I24" s="5">
        <f t="shared" si="4"/>
        <v>27013.737448691529</v>
      </c>
      <c r="J24" s="25">
        <f t="shared" si="5"/>
        <v>9.4564054445814782E-2</v>
      </c>
      <c r="L24" s="22">
        <f t="shared" si="11"/>
        <v>29835.061863108804</v>
      </c>
      <c r="M24" s="5">
        <f>scrimecost*Meta!O21</f>
        <v>22583.675999999999</v>
      </c>
      <c r="N24" s="5">
        <f>L24-Grade9!L24</f>
        <v>251.03110390667644</v>
      </c>
      <c r="O24" s="5">
        <f>Grade9!M24-M24</f>
        <v>1126.8080000000009</v>
      </c>
      <c r="P24" s="22">
        <f t="shared" si="12"/>
        <v>131.25454180184195</v>
      </c>
      <c r="Q24" s="22"/>
      <c r="R24" s="22"/>
      <c r="S24" s="22">
        <f t="shared" si="6"/>
        <v>1224.6998052324016</v>
      </c>
      <c r="T24" s="22">
        <f t="shared" si="7"/>
        <v>600.64515268778507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23273.044154424722</v>
      </c>
      <c r="D25" s="5">
        <f t="shared" si="0"/>
        <v>22505.739738982251</v>
      </c>
      <c r="E25" s="5">
        <f t="shared" si="1"/>
        <v>13005.739738982251</v>
      </c>
      <c r="F25" s="5">
        <f t="shared" si="2"/>
        <v>4548.124024777705</v>
      </c>
      <c r="G25" s="5">
        <f t="shared" si="3"/>
        <v>17957.615714204545</v>
      </c>
      <c r="H25" s="22">
        <f t="shared" si="10"/>
        <v>10705.776300782529</v>
      </c>
      <c r="I25" s="5">
        <f t="shared" si="4"/>
        <v>27592.814384908823</v>
      </c>
      <c r="J25" s="25">
        <f t="shared" si="5"/>
        <v>9.7711979428048407E-2</v>
      </c>
      <c r="L25" s="22">
        <f t="shared" si="11"/>
        <v>30580.938409686525</v>
      </c>
      <c r="M25" s="5">
        <f>scrimecost*Meta!O22</f>
        <v>22583.675999999999</v>
      </c>
      <c r="N25" s="5">
        <f>L25-Grade9!L25</f>
        <v>257.30688150434435</v>
      </c>
      <c r="O25" s="5">
        <f>Grade9!M25-M25</f>
        <v>1126.8080000000009</v>
      </c>
      <c r="P25" s="22">
        <f t="shared" si="12"/>
        <v>133.589736346888</v>
      </c>
      <c r="Q25" s="22"/>
      <c r="R25" s="22"/>
      <c r="S25" s="22">
        <f t="shared" si="6"/>
        <v>1229.7531283812125</v>
      </c>
      <c r="T25" s="22">
        <f t="shared" si="7"/>
        <v>579.71792160371467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23854.87025828534</v>
      </c>
      <c r="D26" s="5">
        <f t="shared" si="0"/>
        <v>23029.383232456807</v>
      </c>
      <c r="E26" s="5">
        <f t="shared" si="1"/>
        <v>13529.383232456807</v>
      </c>
      <c r="F26" s="5">
        <f t="shared" si="2"/>
        <v>4719.0936253971468</v>
      </c>
      <c r="G26" s="5">
        <f t="shared" si="3"/>
        <v>18310.289607059662</v>
      </c>
      <c r="H26" s="22">
        <f t="shared" si="10"/>
        <v>10973.42070830209</v>
      </c>
      <c r="I26" s="5">
        <f t="shared" si="4"/>
        <v>28186.368244531543</v>
      </c>
      <c r="J26" s="25">
        <f t="shared" si="5"/>
        <v>0.10078312575217874</v>
      </c>
      <c r="L26" s="22">
        <f t="shared" si="11"/>
        <v>31345.461869928691</v>
      </c>
      <c r="M26" s="5">
        <f>scrimecost*Meta!O23</f>
        <v>17526.635999999999</v>
      </c>
      <c r="N26" s="5">
        <f>L26-Grade9!L26</f>
        <v>263.73955354196005</v>
      </c>
      <c r="O26" s="5">
        <f>Grade9!M26-M26</f>
        <v>874.48800000000119</v>
      </c>
      <c r="P26" s="22">
        <f t="shared" si="12"/>
        <v>135.98331075556018</v>
      </c>
      <c r="Q26" s="22"/>
      <c r="R26" s="22"/>
      <c r="S26" s="22">
        <f t="shared" si="6"/>
        <v>1013.3958246087462</v>
      </c>
      <c r="T26" s="22">
        <f t="shared" si="7"/>
        <v>459.1857094550088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24451.242014742471</v>
      </c>
      <c r="D27" s="5">
        <f t="shared" si="0"/>
        <v>23566.117813268225</v>
      </c>
      <c r="E27" s="5">
        <f t="shared" si="1"/>
        <v>14066.117813268225</v>
      </c>
      <c r="F27" s="5">
        <f t="shared" si="2"/>
        <v>4894.3374660320751</v>
      </c>
      <c r="G27" s="5">
        <f t="shared" si="3"/>
        <v>18671.780347236148</v>
      </c>
      <c r="H27" s="22">
        <f t="shared" si="10"/>
        <v>11247.75622600964</v>
      </c>
      <c r="I27" s="5">
        <f t="shared" si="4"/>
        <v>28794.760950644824</v>
      </c>
      <c r="J27" s="25">
        <f t="shared" si="5"/>
        <v>0.1037793660684035</v>
      </c>
      <c r="L27" s="22">
        <f t="shared" si="11"/>
        <v>32129.098416676901</v>
      </c>
      <c r="M27" s="5">
        <f>scrimecost*Meta!O24</f>
        <v>17526.635999999999</v>
      </c>
      <c r="N27" s="5">
        <f>L27-Grade9!L27</f>
        <v>270.3330423805055</v>
      </c>
      <c r="O27" s="5">
        <f>Grade9!M27-M27</f>
        <v>874.48800000000119</v>
      </c>
      <c r="P27" s="22">
        <f t="shared" si="12"/>
        <v>138.43672452444918</v>
      </c>
      <c r="Q27" s="22"/>
      <c r="R27" s="22"/>
      <c r="S27" s="22">
        <f t="shared" si="6"/>
        <v>1018.7049722419631</v>
      </c>
      <c r="T27" s="22">
        <f t="shared" si="7"/>
        <v>443.67825251896028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25062.523065111032</v>
      </c>
      <c r="D28" s="5">
        <f t="shared" si="0"/>
        <v>24116.270758599931</v>
      </c>
      <c r="E28" s="5">
        <f t="shared" si="1"/>
        <v>14616.270758599931</v>
      </c>
      <c r="F28" s="5">
        <f t="shared" si="2"/>
        <v>5073.9624026828769</v>
      </c>
      <c r="G28" s="5">
        <f t="shared" si="3"/>
        <v>19042.308355917055</v>
      </c>
      <c r="H28" s="22">
        <f t="shared" si="10"/>
        <v>11528.950131659882</v>
      </c>
      <c r="I28" s="5">
        <f t="shared" si="4"/>
        <v>29418.363474410951</v>
      </c>
      <c r="J28" s="25">
        <f t="shared" si="5"/>
        <v>0.10670252735252518</v>
      </c>
      <c r="L28" s="22">
        <f t="shared" si="11"/>
        <v>32932.325877093819</v>
      </c>
      <c r="M28" s="5">
        <f>scrimecost*Meta!O25</f>
        <v>17526.635999999999</v>
      </c>
      <c r="N28" s="5">
        <f>L28-Grade9!L28</f>
        <v>277.09136844001478</v>
      </c>
      <c r="O28" s="5">
        <f>Grade9!M28-M28</f>
        <v>874.48800000000119</v>
      </c>
      <c r="P28" s="22">
        <f t="shared" si="12"/>
        <v>140.95147363756038</v>
      </c>
      <c r="Q28" s="22"/>
      <c r="R28" s="22"/>
      <c r="S28" s="22">
        <f t="shared" si="6"/>
        <v>1024.1468485660107</v>
      </c>
      <c r="T28" s="22">
        <f t="shared" si="7"/>
        <v>428.73842815012893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25689.086141738808</v>
      </c>
      <c r="D29" s="5">
        <f t="shared" si="0"/>
        <v>24680.177527564927</v>
      </c>
      <c r="E29" s="5">
        <f t="shared" si="1"/>
        <v>15180.177527564927</v>
      </c>
      <c r="F29" s="5">
        <f t="shared" si="2"/>
        <v>5258.0779627499487</v>
      </c>
      <c r="G29" s="5">
        <f t="shared" si="3"/>
        <v>19422.099564814976</v>
      </c>
      <c r="H29" s="22">
        <f t="shared" si="10"/>
        <v>11817.173884951379</v>
      </c>
      <c r="I29" s="5">
        <f t="shared" si="4"/>
        <v>30057.556061271218</v>
      </c>
      <c r="J29" s="25">
        <f t="shared" si="5"/>
        <v>0.10955439201996099</v>
      </c>
      <c r="L29" s="22">
        <f t="shared" si="11"/>
        <v>33755.634024021172</v>
      </c>
      <c r="M29" s="5">
        <f>scrimecost*Meta!O26</f>
        <v>17526.635999999999</v>
      </c>
      <c r="N29" s="5">
        <f>L29-Grade9!L29</f>
        <v>284.01865265102242</v>
      </c>
      <c r="O29" s="5">
        <f>Grade9!M29-M29</f>
        <v>874.48800000000119</v>
      </c>
      <c r="P29" s="22">
        <f t="shared" si="12"/>
        <v>143.5290914784994</v>
      </c>
      <c r="Q29" s="22"/>
      <c r="R29" s="22"/>
      <c r="S29" s="22">
        <f t="shared" si="6"/>
        <v>1029.7247717981643</v>
      </c>
      <c r="T29" s="22">
        <f t="shared" si="7"/>
        <v>414.34471300650574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26331.313295282274</v>
      </c>
      <c r="D30" s="5">
        <f t="shared" si="0"/>
        <v>25258.181965754047</v>
      </c>
      <c r="E30" s="5">
        <f t="shared" si="1"/>
        <v>15758.181965754047</v>
      </c>
      <c r="F30" s="5">
        <f t="shared" si="2"/>
        <v>5446.7964118186965</v>
      </c>
      <c r="G30" s="5">
        <f t="shared" si="3"/>
        <v>19811.38555393535</v>
      </c>
      <c r="H30" s="22">
        <f t="shared" si="10"/>
        <v>12112.603232075164</v>
      </c>
      <c r="I30" s="5">
        <f t="shared" si="4"/>
        <v>30712.728462802996</v>
      </c>
      <c r="J30" s="25">
        <f t="shared" si="5"/>
        <v>0.11233669901258128</v>
      </c>
      <c r="L30" s="22">
        <f t="shared" si="11"/>
        <v>34599.524874621697</v>
      </c>
      <c r="M30" s="5">
        <f>scrimecost*Meta!O27</f>
        <v>17526.635999999999</v>
      </c>
      <c r="N30" s="5">
        <f>L30-Grade9!L30</f>
        <v>291.11911896729725</v>
      </c>
      <c r="O30" s="5">
        <f>Grade9!M30-M30</f>
        <v>874.48800000000119</v>
      </c>
      <c r="P30" s="22">
        <f t="shared" si="12"/>
        <v>146.17114976546191</v>
      </c>
      <c r="Q30" s="22"/>
      <c r="R30" s="22"/>
      <c r="S30" s="22">
        <f t="shared" si="6"/>
        <v>1035.4421431111182</v>
      </c>
      <c r="T30" s="22">
        <f t="shared" si="7"/>
        <v>400.47641154707844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26989.596127664332</v>
      </c>
      <c r="D31" s="5">
        <f t="shared" si="0"/>
        <v>25850.636514897898</v>
      </c>
      <c r="E31" s="5">
        <f t="shared" si="1"/>
        <v>16350.636514897898</v>
      </c>
      <c r="F31" s="5">
        <f t="shared" si="2"/>
        <v>5640.2328221141634</v>
      </c>
      <c r="G31" s="5">
        <f t="shared" si="3"/>
        <v>20210.403692783737</v>
      </c>
      <c r="H31" s="22">
        <f t="shared" si="10"/>
        <v>12415.418312877042</v>
      </c>
      <c r="I31" s="5">
        <f t="shared" si="4"/>
        <v>31384.280174373074</v>
      </c>
      <c r="J31" s="25">
        <f t="shared" si="5"/>
        <v>0.1150511448590401</v>
      </c>
      <c r="L31" s="22">
        <f t="shared" si="11"/>
        <v>35464.512996487232</v>
      </c>
      <c r="M31" s="5">
        <f>scrimecost*Meta!O28</f>
        <v>15330.815999999999</v>
      </c>
      <c r="N31" s="5">
        <f>L31-Grade9!L31</f>
        <v>298.39709694147314</v>
      </c>
      <c r="O31" s="5">
        <f>Grade9!M31-M31</f>
        <v>764.92799999999988</v>
      </c>
      <c r="P31" s="22">
        <f t="shared" si="12"/>
        <v>148.87925950959843</v>
      </c>
      <c r="Q31" s="22"/>
      <c r="R31" s="22"/>
      <c r="S31" s="22">
        <f t="shared" si="6"/>
        <v>945.10876870689174</v>
      </c>
      <c r="T31" s="22">
        <f t="shared" si="7"/>
        <v>351.35275154597832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27664.336030855935</v>
      </c>
      <c r="D32" s="5">
        <f t="shared" si="0"/>
        <v>26457.902427770343</v>
      </c>
      <c r="E32" s="5">
        <f t="shared" si="1"/>
        <v>16957.902427770343</v>
      </c>
      <c r="F32" s="5">
        <f t="shared" si="2"/>
        <v>5838.505142667017</v>
      </c>
      <c r="G32" s="5">
        <f t="shared" si="3"/>
        <v>20619.397285103325</v>
      </c>
      <c r="H32" s="22">
        <f t="shared" si="10"/>
        <v>12725.803770698963</v>
      </c>
      <c r="I32" s="5">
        <f t="shared" si="4"/>
        <v>32072.62067873239</v>
      </c>
      <c r="J32" s="25">
        <f t="shared" si="5"/>
        <v>0.11769938470924386</v>
      </c>
      <c r="L32" s="22">
        <f t="shared" si="11"/>
        <v>36351.125821399415</v>
      </c>
      <c r="M32" s="5">
        <f>scrimecost*Meta!O29</f>
        <v>15330.815999999999</v>
      </c>
      <c r="N32" s="5">
        <f>L32-Grade9!L32</f>
        <v>305.85702436501742</v>
      </c>
      <c r="O32" s="5">
        <f>Grade9!M32-M32</f>
        <v>764.92799999999988</v>
      </c>
      <c r="P32" s="22">
        <f t="shared" si="12"/>
        <v>151.65507199733838</v>
      </c>
      <c r="Q32" s="22"/>
      <c r="R32" s="22"/>
      <c r="S32" s="22">
        <f t="shared" si="6"/>
        <v>951.11558194256759</v>
      </c>
      <c r="T32" s="22">
        <f t="shared" si="7"/>
        <v>339.86412620075407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28355.944431627333</v>
      </c>
      <c r="D33" s="5">
        <f t="shared" si="0"/>
        <v>27080.349988464601</v>
      </c>
      <c r="E33" s="5">
        <f t="shared" si="1"/>
        <v>17580.349988464601</v>
      </c>
      <c r="F33" s="5">
        <f t="shared" si="2"/>
        <v>6041.7342712336922</v>
      </c>
      <c r="G33" s="5">
        <f t="shared" si="3"/>
        <v>21038.61571723091</v>
      </c>
      <c r="H33" s="22">
        <f t="shared" si="10"/>
        <v>13043.948864966438</v>
      </c>
      <c r="I33" s="5">
        <f t="shared" si="4"/>
        <v>32778.169695700708</v>
      </c>
      <c r="J33" s="25">
        <f t="shared" si="5"/>
        <v>0.12028303334358895</v>
      </c>
      <c r="L33" s="22">
        <f t="shared" si="11"/>
        <v>37259.903966934391</v>
      </c>
      <c r="M33" s="5">
        <f>scrimecost*Meta!O30</f>
        <v>15330.815999999999</v>
      </c>
      <c r="N33" s="5">
        <f>L33-Grade9!L33</f>
        <v>313.50344997413777</v>
      </c>
      <c r="O33" s="5">
        <f>Grade9!M33-M33</f>
        <v>764.92799999999988</v>
      </c>
      <c r="P33" s="22">
        <f t="shared" si="12"/>
        <v>154.50027979727182</v>
      </c>
      <c r="Q33" s="22"/>
      <c r="R33" s="22"/>
      <c r="S33" s="22">
        <f t="shared" si="6"/>
        <v>957.27256550912921</v>
      </c>
      <c r="T33" s="22">
        <f t="shared" si="7"/>
        <v>328.78962461927102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29064.843042418015</v>
      </c>
      <c r="D34" s="5">
        <f t="shared" si="0"/>
        <v>27718.358738176215</v>
      </c>
      <c r="E34" s="5">
        <f t="shared" si="1"/>
        <v>18218.358738176215</v>
      </c>
      <c r="F34" s="5">
        <f t="shared" si="2"/>
        <v>6250.0441280145342</v>
      </c>
      <c r="G34" s="5">
        <f t="shared" si="3"/>
        <v>21468.31461016168</v>
      </c>
      <c r="H34" s="22">
        <f t="shared" si="10"/>
        <v>13370.047586590599</v>
      </c>
      <c r="I34" s="5">
        <f t="shared" si="4"/>
        <v>33501.357438093219</v>
      </c>
      <c r="J34" s="25">
        <f t="shared" si="5"/>
        <v>0.12280366615758417</v>
      </c>
      <c r="L34" s="22">
        <f t="shared" si="11"/>
        <v>38191.40156610775</v>
      </c>
      <c r="M34" s="5">
        <f>scrimecost*Meta!O31</f>
        <v>15330.815999999999</v>
      </c>
      <c r="N34" s="5">
        <f>L34-Grade9!L34</f>
        <v>321.34103622349357</v>
      </c>
      <c r="O34" s="5">
        <f>Grade9!M34-M34</f>
        <v>764.92799999999988</v>
      </c>
      <c r="P34" s="22">
        <f t="shared" si="12"/>
        <v>157.4166177922036</v>
      </c>
      <c r="Q34" s="22"/>
      <c r="R34" s="22"/>
      <c r="S34" s="22">
        <f t="shared" si="6"/>
        <v>963.5834736648585</v>
      </c>
      <c r="T34" s="22">
        <f t="shared" si="7"/>
        <v>318.11364449938094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29791.464118478463</v>
      </c>
      <c r="D35" s="5">
        <f t="shared" si="0"/>
        <v>28372.317706630616</v>
      </c>
      <c r="E35" s="5">
        <f t="shared" si="1"/>
        <v>18872.317706630616</v>
      </c>
      <c r="F35" s="5">
        <f t="shared" si="2"/>
        <v>6463.5617312148961</v>
      </c>
      <c r="G35" s="5">
        <f t="shared" si="3"/>
        <v>21908.755975415719</v>
      </c>
      <c r="H35" s="22">
        <f t="shared" si="10"/>
        <v>13704.298776255362</v>
      </c>
      <c r="I35" s="5">
        <f t="shared" si="4"/>
        <v>34242.624874045548</v>
      </c>
      <c r="J35" s="25">
        <f t="shared" si="5"/>
        <v>0.12526282012245754</v>
      </c>
      <c r="L35" s="22">
        <f t="shared" si="11"/>
        <v>39146.186605260446</v>
      </c>
      <c r="M35" s="5">
        <f>scrimecost*Meta!O32</f>
        <v>15330.815999999999</v>
      </c>
      <c r="N35" s="5">
        <f>L35-Grade9!L35</f>
        <v>329.37456212907273</v>
      </c>
      <c r="O35" s="5">
        <f>Grade9!M35-M35</f>
        <v>764.92799999999988</v>
      </c>
      <c r="P35" s="22">
        <f t="shared" si="12"/>
        <v>160.4058642370087</v>
      </c>
      <c r="Q35" s="22"/>
      <c r="R35" s="22"/>
      <c r="S35" s="22">
        <f t="shared" si="6"/>
        <v>970.05215452447612</v>
      </c>
      <c r="T35" s="22">
        <f t="shared" si="7"/>
        <v>307.82118209562634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30536.250721440429</v>
      </c>
      <c r="D36" s="5">
        <f t="shared" si="0"/>
        <v>29042.625649296388</v>
      </c>
      <c r="E36" s="5">
        <f t="shared" si="1"/>
        <v>19542.625649296388</v>
      </c>
      <c r="F36" s="5">
        <f t="shared" si="2"/>
        <v>6682.4172744952702</v>
      </c>
      <c r="G36" s="5">
        <f t="shared" si="3"/>
        <v>22360.208374801117</v>
      </c>
      <c r="H36" s="22">
        <f t="shared" si="10"/>
        <v>14046.906245661748</v>
      </c>
      <c r="I36" s="5">
        <f t="shared" si="4"/>
        <v>35002.423995896694</v>
      </c>
      <c r="J36" s="25">
        <f t="shared" si="5"/>
        <v>0.12766199472233405</v>
      </c>
      <c r="L36" s="22">
        <f t="shared" si="11"/>
        <v>40124.84127039196</v>
      </c>
      <c r="M36" s="5">
        <f>scrimecost*Meta!O33</f>
        <v>12389.748000000001</v>
      </c>
      <c r="N36" s="5">
        <f>L36-Grade9!L36</f>
        <v>337.60892618231446</v>
      </c>
      <c r="O36" s="5">
        <f>Grade9!M36-M36</f>
        <v>618.18399999999929</v>
      </c>
      <c r="P36" s="22">
        <f t="shared" si="12"/>
        <v>163.46984184293393</v>
      </c>
      <c r="Q36" s="22"/>
      <c r="R36" s="22"/>
      <c r="S36" s="22">
        <f t="shared" si="6"/>
        <v>847.84132040559473</v>
      </c>
      <c r="T36" s="22">
        <f t="shared" si="7"/>
        <v>258.59996289015385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31299.656989476429</v>
      </c>
      <c r="D37" s="5">
        <f t="shared" ref="D37:D56" si="15">IF(A37&lt;startage,1,0)*(C37*(1-initialunempprob))+IF(A37=startage,1,0)*(C37*(1-unempprob))+IF(A37&gt;startage,1,0)*(C37*(1-unempprob)+unempprob*300*52)</f>
        <v>29729.691290528786</v>
      </c>
      <c r="E37" s="5">
        <f t="shared" si="1"/>
        <v>20229.691290528786</v>
      </c>
      <c r="F37" s="5">
        <f t="shared" si="2"/>
        <v>6906.7442063576491</v>
      </c>
      <c r="G37" s="5">
        <f t="shared" si="3"/>
        <v>22822.947084171137</v>
      </c>
      <c r="H37" s="22">
        <f t="shared" ref="H37:H56" si="16">benefits*B37/expnorm</f>
        <v>14398.078901803288</v>
      </c>
      <c r="I37" s="5">
        <f t="shared" ref="I37:I56" si="17">G37+IF(A37&lt;startage,1,0)*(H37*(1-initialunempprob))+IF(A37&gt;=startage,1,0)*(H37*(1-unempprob))</f>
        <v>35781.218095794095</v>
      </c>
      <c r="J37" s="25">
        <f t="shared" si="5"/>
        <v>0.13000265286855497</v>
      </c>
      <c r="L37" s="22">
        <f t="shared" ref="L37:L56" si="18">(sincome+sbenefits)*(1-sunemp)*B37/expnorm</f>
        <v>41127.962302151755</v>
      </c>
      <c r="M37" s="5">
        <f>scrimecost*Meta!O34</f>
        <v>12389.748000000001</v>
      </c>
      <c r="N37" s="5">
        <f>L37-Grade9!L37</f>
        <v>346.04914933686086</v>
      </c>
      <c r="O37" s="5">
        <f>Grade9!M37-M37</f>
        <v>618.18399999999929</v>
      </c>
      <c r="P37" s="22">
        <f t="shared" si="12"/>
        <v>166.61041888900724</v>
      </c>
      <c r="Q37" s="22"/>
      <c r="R37" s="22"/>
      <c r="S37" s="22">
        <f t="shared" si="6"/>
        <v>854.63747823372898</v>
      </c>
      <c r="T37" s="22">
        <f t="shared" si="7"/>
        <v>250.55684758092889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32082.148414213352</v>
      </c>
      <c r="D38" s="5">
        <f t="shared" si="15"/>
        <v>30433.933572792019</v>
      </c>
      <c r="E38" s="5">
        <f t="shared" si="1"/>
        <v>20933.933572792019</v>
      </c>
      <c r="F38" s="5">
        <f t="shared" si="2"/>
        <v>7136.6793115165947</v>
      </c>
      <c r="G38" s="5">
        <f t="shared" si="3"/>
        <v>23297.254261275426</v>
      </c>
      <c r="H38" s="22">
        <f t="shared" si="16"/>
        <v>14758.030874348375</v>
      </c>
      <c r="I38" s="5">
        <f t="shared" si="17"/>
        <v>36579.482048188962</v>
      </c>
      <c r="J38" s="25">
        <f t="shared" ref="J38:J56" si="19">(F38-(IF(A38&gt;startage,1,0)*(unempprob*300*52)))/(IF(A38&lt;startage,1,0)*((C38+H38)*(1-initialunempprob))+IF(A38&gt;=startage,1,0)*((C38+H38)*(1-unempprob)))</f>
        <v>0.13228622179169744</v>
      </c>
      <c r="L38" s="22">
        <f t="shared" si="18"/>
        <v>42156.161359705555</v>
      </c>
      <c r="M38" s="5">
        <f>scrimecost*Meta!O35</f>
        <v>12389.748000000001</v>
      </c>
      <c r="N38" s="5">
        <f>L38-Grade9!L38</f>
        <v>354.70037807029439</v>
      </c>
      <c r="O38" s="5">
        <f>Grade9!M38-M38</f>
        <v>618.18399999999929</v>
      </c>
      <c r="P38" s="22">
        <f t="shared" si="12"/>
        <v>169.82951036123248</v>
      </c>
      <c r="Q38" s="22"/>
      <c r="R38" s="22"/>
      <c r="S38" s="22">
        <f t="shared" ref="S38:S69" si="20">IF(A38&lt;startage,1,0)*(N38-Q38-R38)+IF(A38&gt;=startage,1,0)*completionprob*(N38*spart+O38+P38)</f>
        <v>861.60354000757809</v>
      </c>
      <c r="T38" s="22">
        <f t="shared" ref="T38:T69" si="21">S38/sreturn^(A38-startage+1)</f>
        <v>242.7964204556996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32884.202124568677</v>
      </c>
      <c r="D39" s="5">
        <f t="shared" si="15"/>
        <v>31155.781912111812</v>
      </c>
      <c r="E39" s="5">
        <f t="shared" si="1"/>
        <v>21655.781912111812</v>
      </c>
      <c r="F39" s="5">
        <f t="shared" si="2"/>
        <v>7372.3627943045058</v>
      </c>
      <c r="G39" s="5">
        <f t="shared" si="3"/>
        <v>23783.419117807305</v>
      </c>
      <c r="H39" s="22">
        <f t="shared" si="16"/>
        <v>15126.981646207079</v>
      </c>
      <c r="I39" s="5">
        <f t="shared" si="17"/>
        <v>37397.702599393677</v>
      </c>
      <c r="J39" s="25">
        <f t="shared" si="19"/>
        <v>0.1345140939118363</v>
      </c>
      <c r="L39" s="22">
        <f t="shared" si="18"/>
        <v>43210.065393698183</v>
      </c>
      <c r="M39" s="5">
        <f>scrimecost*Meta!O36</f>
        <v>12389.748000000001</v>
      </c>
      <c r="N39" s="5">
        <f>L39-Grade9!L39</f>
        <v>363.56788752204739</v>
      </c>
      <c r="O39" s="5">
        <f>Grade9!M39-M39</f>
        <v>618.18399999999929</v>
      </c>
      <c r="P39" s="22">
        <f t="shared" ref="P39:P56" si="22">(spart-initialspart)*(L39*J39+nptrans)</f>
        <v>173.12907912026321</v>
      </c>
      <c r="Q39" s="22"/>
      <c r="R39" s="22"/>
      <c r="S39" s="22">
        <f t="shared" si="20"/>
        <v>868.7437533257654</v>
      </c>
      <c r="T39" s="22">
        <f t="shared" si="21"/>
        <v>235.30814624835941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33706.307177682895</v>
      </c>
      <c r="D40" s="5">
        <f t="shared" si="15"/>
        <v>31895.676459914604</v>
      </c>
      <c r="E40" s="5">
        <f t="shared" si="1"/>
        <v>22395.676459914604</v>
      </c>
      <c r="F40" s="5">
        <f t="shared" si="2"/>
        <v>7613.9383641621189</v>
      </c>
      <c r="G40" s="5">
        <f t="shared" si="3"/>
        <v>24281.738095752487</v>
      </c>
      <c r="H40" s="22">
        <f t="shared" si="16"/>
        <v>15505.156187362258</v>
      </c>
      <c r="I40" s="5">
        <f t="shared" si="17"/>
        <v>38236.378664378521</v>
      </c>
      <c r="J40" s="25">
        <f t="shared" si="19"/>
        <v>0.13668762768758161</v>
      </c>
      <c r="L40" s="22">
        <f t="shared" si="18"/>
        <v>44290.31702854063</v>
      </c>
      <c r="M40" s="5">
        <f>scrimecost*Meta!O37</f>
        <v>12389.748000000001</v>
      </c>
      <c r="N40" s="5">
        <f>L40-Grade9!L40</f>
        <v>372.65708471008838</v>
      </c>
      <c r="O40" s="5">
        <f>Grade9!M40-M40</f>
        <v>618.18399999999929</v>
      </c>
      <c r="P40" s="22">
        <f t="shared" si="22"/>
        <v>176.51113709826978</v>
      </c>
      <c r="Q40" s="22"/>
      <c r="R40" s="22"/>
      <c r="S40" s="22">
        <f t="shared" si="20"/>
        <v>876.0624719769047</v>
      </c>
      <c r="T40" s="22">
        <f t="shared" si="21"/>
        <v>228.08189210838734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34548.964857124971</v>
      </c>
      <c r="D41" s="5">
        <f t="shared" si="15"/>
        <v>32654.068371412475</v>
      </c>
      <c r="E41" s="5">
        <f t="shared" si="1"/>
        <v>23154.068371412475</v>
      </c>
      <c r="F41" s="5">
        <f t="shared" si="2"/>
        <v>7861.5533232661728</v>
      </c>
      <c r="G41" s="5">
        <f t="shared" si="3"/>
        <v>24792.515048146302</v>
      </c>
      <c r="H41" s="22">
        <f t="shared" si="16"/>
        <v>15892.785092046313</v>
      </c>
      <c r="I41" s="5">
        <f t="shared" si="17"/>
        <v>39096.021630987983</v>
      </c>
      <c r="J41" s="25">
        <f t="shared" si="19"/>
        <v>0.13880814844440631</v>
      </c>
      <c r="L41" s="22">
        <f t="shared" si="18"/>
        <v>45397.574954254153</v>
      </c>
      <c r="M41" s="5">
        <f>scrimecost*Meta!O38</f>
        <v>8277.5759999999991</v>
      </c>
      <c r="N41" s="5">
        <f>L41-Grade9!L41</f>
        <v>381.97351182785496</v>
      </c>
      <c r="O41" s="5">
        <f>Grade9!M41-M41</f>
        <v>413.00800000000163</v>
      </c>
      <c r="P41" s="22">
        <f t="shared" si="22"/>
        <v>179.97774652572659</v>
      </c>
      <c r="Q41" s="22"/>
      <c r="R41" s="22"/>
      <c r="S41" s="22">
        <f t="shared" si="20"/>
        <v>703.41963059433635</v>
      </c>
      <c r="T41" s="22">
        <f t="shared" si="21"/>
        <v>176.02756327697534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35412.688978553088</v>
      </c>
      <c r="D42" s="5">
        <f t="shared" si="15"/>
        <v>33431.420080697775</v>
      </c>
      <c r="E42" s="5">
        <f t="shared" si="1"/>
        <v>23931.420080697775</v>
      </c>
      <c r="F42" s="5">
        <f t="shared" si="2"/>
        <v>8115.3586563478239</v>
      </c>
      <c r="G42" s="5">
        <f t="shared" si="3"/>
        <v>25316.061424349951</v>
      </c>
      <c r="H42" s="22">
        <f t="shared" si="16"/>
        <v>16290.10471934747</v>
      </c>
      <c r="I42" s="5">
        <f t="shared" si="17"/>
        <v>39977.155671762674</v>
      </c>
      <c r="J42" s="25">
        <f t="shared" si="19"/>
        <v>0.1408769491827718</v>
      </c>
      <c r="L42" s="22">
        <f t="shared" si="18"/>
        <v>46532.514328110497</v>
      </c>
      <c r="M42" s="5">
        <f>scrimecost*Meta!O39</f>
        <v>8277.5759999999991</v>
      </c>
      <c r="N42" s="5">
        <f>L42-Grade9!L42</f>
        <v>391.52284962353588</v>
      </c>
      <c r="O42" s="5">
        <f>Grade9!M42-M42</f>
        <v>413.00800000000163</v>
      </c>
      <c r="P42" s="22">
        <f t="shared" si="22"/>
        <v>183.53102118886969</v>
      </c>
      <c r="Q42" s="22"/>
      <c r="R42" s="22"/>
      <c r="S42" s="22">
        <f t="shared" si="20"/>
        <v>711.10885937718717</v>
      </c>
      <c r="T42" s="22">
        <f t="shared" si="21"/>
        <v>171.04593010882655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36298.006203016914</v>
      </c>
      <c r="D43" s="5">
        <f t="shared" si="15"/>
        <v>34228.205582715222</v>
      </c>
      <c r="E43" s="5">
        <f t="shared" si="1"/>
        <v>24728.205582715222</v>
      </c>
      <c r="F43" s="5">
        <f t="shared" si="2"/>
        <v>8375.5091227565208</v>
      </c>
      <c r="G43" s="5">
        <f t="shared" si="3"/>
        <v>25852.696459958701</v>
      </c>
      <c r="H43" s="22">
        <f t="shared" si="16"/>
        <v>16697.357337331156</v>
      </c>
      <c r="I43" s="5">
        <f t="shared" si="17"/>
        <v>40880.318063556741</v>
      </c>
      <c r="J43" s="25">
        <f t="shared" si="19"/>
        <v>0.14289529136654308</v>
      </c>
      <c r="L43" s="22">
        <f t="shared" si="18"/>
        <v>47695.827186313269</v>
      </c>
      <c r="M43" s="5">
        <f>scrimecost*Meta!O40</f>
        <v>8277.5759999999991</v>
      </c>
      <c r="N43" s="5">
        <f>L43-Grade9!L43</f>
        <v>401.31092086413992</v>
      </c>
      <c r="O43" s="5">
        <f>Grade9!M43-M43</f>
        <v>413.00800000000163</v>
      </c>
      <c r="P43" s="22">
        <f t="shared" si="22"/>
        <v>187.17312771859145</v>
      </c>
      <c r="Q43" s="22"/>
      <c r="R43" s="22"/>
      <c r="S43" s="22">
        <f t="shared" si="20"/>
        <v>718.99031887962428</v>
      </c>
      <c r="T43" s="22">
        <f t="shared" si="21"/>
        <v>166.2302894062785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37205.456358092328</v>
      </c>
      <c r="D44" s="5">
        <f t="shared" si="15"/>
        <v>35044.910722283093</v>
      </c>
      <c r="E44" s="5">
        <f t="shared" si="1"/>
        <v>25544.910722283093</v>
      </c>
      <c r="F44" s="5">
        <f t="shared" si="2"/>
        <v>8642.1633508254308</v>
      </c>
      <c r="G44" s="5">
        <f t="shared" si="3"/>
        <v>26402.747371457663</v>
      </c>
      <c r="H44" s="22">
        <f t="shared" si="16"/>
        <v>17114.791270764435</v>
      </c>
      <c r="I44" s="5">
        <f t="shared" si="17"/>
        <v>41806.059515145651</v>
      </c>
      <c r="J44" s="25">
        <f t="shared" si="19"/>
        <v>0.14486440569217354</v>
      </c>
      <c r="L44" s="22">
        <f t="shared" si="18"/>
        <v>48888.222865971089</v>
      </c>
      <c r="M44" s="5">
        <f>scrimecost*Meta!O41</f>
        <v>8277.5759999999991</v>
      </c>
      <c r="N44" s="5">
        <f>L44-Grade9!L44</f>
        <v>411.34369388574123</v>
      </c>
      <c r="O44" s="5">
        <f>Grade9!M44-M44</f>
        <v>413.00800000000163</v>
      </c>
      <c r="P44" s="22">
        <f t="shared" si="22"/>
        <v>190.90628691155621</v>
      </c>
      <c r="Q44" s="22"/>
      <c r="R44" s="22"/>
      <c r="S44" s="22">
        <f t="shared" si="20"/>
        <v>727.0688148696139</v>
      </c>
      <c r="T44" s="22">
        <f t="shared" si="21"/>
        <v>161.57460333707678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38135.592767044633</v>
      </c>
      <c r="D45" s="5">
        <f t="shared" si="15"/>
        <v>35882.033490340167</v>
      </c>
      <c r="E45" s="5">
        <f t="shared" si="1"/>
        <v>26382.033490340167</v>
      </c>
      <c r="F45" s="5">
        <f t="shared" si="2"/>
        <v>8915.4839345960645</v>
      </c>
      <c r="G45" s="5">
        <f t="shared" si="3"/>
        <v>26966.549555744103</v>
      </c>
      <c r="H45" s="22">
        <f t="shared" si="16"/>
        <v>17542.661052533542</v>
      </c>
      <c r="I45" s="5">
        <f t="shared" si="17"/>
        <v>42754.944503024293</v>
      </c>
      <c r="J45" s="25">
        <f t="shared" si="19"/>
        <v>0.14678549283913012</v>
      </c>
      <c r="L45" s="22">
        <f t="shared" si="18"/>
        <v>50110.428437620358</v>
      </c>
      <c r="M45" s="5">
        <f>scrimecost*Meta!O42</f>
        <v>8277.5759999999991</v>
      </c>
      <c r="N45" s="5">
        <f>L45-Grade9!L45</f>
        <v>421.62728623287694</v>
      </c>
      <c r="O45" s="5">
        <f>Grade9!M45-M45</f>
        <v>413.00800000000163</v>
      </c>
      <c r="P45" s="22">
        <f t="shared" si="22"/>
        <v>194.73277508434506</v>
      </c>
      <c r="Q45" s="22"/>
      <c r="R45" s="22"/>
      <c r="S45" s="22">
        <f t="shared" si="20"/>
        <v>735.34927325935041</v>
      </c>
      <c r="T45" s="22">
        <f t="shared" si="21"/>
        <v>157.07306241251393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39088.982586220751</v>
      </c>
      <c r="D46" s="5">
        <f t="shared" si="15"/>
        <v>36740.084327598677</v>
      </c>
      <c r="E46" s="5">
        <f t="shared" si="1"/>
        <v>27240.084327598677</v>
      </c>
      <c r="F46" s="5">
        <f t="shared" si="2"/>
        <v>9195.6375329609691</v>
      </c>
      <c r="G46" s="5">
        <f t="shared" si="3"/>
        <v>27544.446794637708</v>
      </c>
      <c r="H46" s="22">
        <f t="shared" si="16"/>
        <v>17981.22757884688</v>
      </c>
      <c r="I46" s="5">
        <f t="shared" si="17"/>
        <v>43727.551615599899</v>
      </c>
      <c r="J46" s="25">
        <f t="shared" si="19"/>
        <v>0.14865972420201462</v>
      </c>
      <c r="L46" s="22">
        <f t="shared" si="18"/>
        <v>51363.189148560872</v>
      </c>
      <c r="M46" s="5">
        <f>scrimecost*Meta!O43</f>
        <v>4591.2599999999993</v>
      </c>
      <c r="N46" s="5">
        <f>L46-Grade9!L46</f>
        <v>432.16796838871232</v>
      </c>
      <c r="O46" s="5">
        <f>Grade9!M46-M46</f>
        <v>229.07999999999993</v>
      </c>
      <c r="P46" s="22">
        <f t="shared" si="22"/>
        <v>198.65492546145376</v>
      </c>
      <c r="Q46" s="22"/>
      <c r="R46" s="22"/>
      <c r="S46" s="22">
        <f t="shared" si="20"/>
        <v>582.34795910883906</v>
      </c>
      <c r="T46" s="22">
        <f t="shared" si="21"/>
        <v>119.56417293634702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40066.20715087626</v>
      </c>
      <c r="D47" s="5">
        <f t="shared" si="15"/>
        <v>37619.586435788638</v>
      </c>
      <c r="E47" s="5">
        <f t="shared" si="1"/>
        <v>28119.586435788638</v>
      </c>
      <c r="F47" s="5">
        <f t="shared" si="2"/>
        <v>9482.7949712849913</v>
      </c>
      <c r="G47" s="5">
        <f t="shared" si="3"/>
        <v>28136.791464503647</v>
      </c>
      <c r="H47" s="22">
        <f t="shared" si="16"/>
        <v>18430.758268318052</v>
      </c>
      <c r="I47" s="5">
        <f t="shared" si="17"/>
        <v>44724.473905989893</v>
      </c>
      <c r="J47" s="25">
        <f t="shared" si="19"/>
        <v>0.15048824260482874</v>
      </c>
      <c r="L47" s="22">
        <f t="shared" si="18"/>
        <v>52647.268877274888</v>
      </c>
      <c r="M47" s="5">
        <f>scrimecost*Meta!O44</f>
        <v>4591.2599999999993</v>
      </c>
      <c r="N47" s="5">
        <f>L47-Grade9!L47</f>
        <v>442.97216759841831</v>
      </c>
      <c r="O47" s="5">
        <f>Grade9!M47-M47</f>
        <v>229.07999999999993</v>
      </c>
      <c r="P47" s="22">
        <f t="shared" si="22"/>
        <v>202.67512959799009</v>
      </c>
      <c r="Q47" s="22"/>
      <c r="R47" s="22"/>
      <c r="S47" s="22">
        <f t="shared" si="20"/>
        <v>591.04761570455446</v>
      </c>
      <c r="T47" s="22">
        <f t="shared" si="21"/>
        <v>116.64105487046828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41067.862329648167</v>
      </c>
      <c r="D48" s="5">
        <f t="shared" si="15"/>
        <v>38521.076096683355</v>
      </c>
      <c r="E48" s="5">
        <f t="shared" si="1"/>
        <v>29021.076096683355</v>
      </c>
      <c r="F48" s="5">
        <f t="shared" si="2"/>
        <v>9777.1313455671152</v>
      </c>
      <c r="G48" s="5">
        <f t="shared" si="3"/>
        <v>28743.94475111624</v>
      </c>
      <c r="H48" s="22">
        <f t="shared" si="16"/>
        <v>18891.527225026002</v>
      </c>
      <c r="I48" s="5">
        <f t="shared" si="17"/>
        <v>45746.319253639638</v>
      </c>
      <c r="J48" s="25">
        <f t="shared" si="19"/>
        <v>0.15227216299781809</v>
      </c>
      <c r="L48" s="22">
        <f t="shared" si="18"/>
        <v>53963.450599206757</v>
      </c>
      <c r="M48" s="5">
        <f>scrimecost*Meta!O45</f>
        <v>4591.2599999999993</v>
      </c>
      <c r="N48" s="5">
        <f>L48-Grade9!L48</f>
        <v>454.04647178838059</v>
      </c>
      <c r="O48" s="5">
        <f>Grade9!M48-M48</f>
        <v>229.07999999999993</v>
      </c>
      <c r="P48" s="22">
        <f t="shared" si="22"/>
        <v>206.79583883793978</v>
      </c>
      <c r="Q48" s="22"/>
      <c r="R48" s="22"/>
      <c r="S48" s="22">
        <f t="shared" si="20"/>
        <v>599.96476371516906</v>
      </c>
      <c r="T48" s="22">
        <f t="shared" si="21"/>
        <v>113.80600448083288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42094.558887889369</v>
      </c>
      <c r="D49" s="5">
        <f t="shared" si="15"/>
        <v>39445.102999100432</v>
      </c>
      <c r="E49" s="5">
        <f t="shared" si="1"/>
        <v>29945.102999100432</v>
      </c>
      <c r="F49" s="5">
        <f t="shared" si="2"/>
        <v>10078.826129206291</v>
      </c>
      <c r="G49" s="5">
        <f t="shared" si="3"/>
        <v>29366.276869894144</v>
      </c>
      <c r="H49" s="22">
        <f t="shared" si="16"/>
        <v>19363.815405651651</v>
      </c>
      <c r="I49" s="5">
        <f t="shared" si="17"/>
        <v>46793.710734980632</v>
      </c>
      <c r="J49" s="25">
        <f t="shared" si="19"/>
        <v>0.15401257313731989</v>
      </c>
      <c r="L49" s="22">
        <f t="shared" si="18"/>
        <v>55312.536864186921</v>
      </c>
      <c r="M49" s="5">
        <f>scrimecost*Meta!O46</f>
        <v>4591.2599999999993</v>
      </c>
      <c r="N49" s="5">
        <f>L49-Grade9!L49</f>
        <v>465.39763358308119</v>
      </c>
      <c r="O49" s="5">
        <f>Grade9!M49-M49</f>
        <v>229.07999999999993</v>
      </c>
      <c r="P49" s="22">
        <f t="shared" si="22"/>
        <v>211.01956580888825</v>
      </c>
      <c r="Q49" s="22"/>
      <c r="R49" s="22"/>
      <c r="S49" s="22">
        <f t="shared" si="20"/>
        <v>609.10484042604412</v>
      </c>
      <c r="T49" s="22">
        <f t="shared" si="21"/>
        <v>111.05597901289892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43146.922860086612</v>
      </c>
      <c r="D50" s="5">
        <f t="shared" si="15"/>
        <v>40392.230574077948</v>
      </c>
      <c r="E50" s="5">
        <f t="shared" si="1"/>
        <v>30892.230574077948</v>
      </c>
      <c r="F50" s="5">
        <f t="shared" si="2"/>
        <v>10388.063282436451</v>
      </c>
      <c r="G50" s="5">
        <f t="shared" si="3"/>
        <v>30004.167291641497</v>
      </c>
      <c r="H50" s="22">
        <f t="shared" si="16"/>
        <v>19847.910790792943</v>
      </c>
      <c r="I50" s="5">
        <f t="shared" si="17"/>
        <v>47867.287003355144</v>
      </c>
      <c r="J50" s="25">
        <f t="shared" si="19"/>
        <v>0.15571053424902903</v>
      </c>
      <c r="L50" s="22">
        <f t="shared" si="18"/>
        <v>56695.350285791603</v>
      </c>
      <c r="M50" s="5">
        <f>scrimecost*Meta!O47</f>
        <v>4591.2599999999993</v>
      </c>
      <c r="N50" s="5">
        <f>L50-Grade9!L50</f>
        <v>477.03257442268659</v>
      </c>
      <c r="O50" s="5">
        <f>Grade9!M50-M50</f>
        <v>229.07999999999993</v>
      </c>
      <c r="P50" s="22">
        <f t="shared" si="22"/>
        <v>215.3488859541105</v>
      </c>
      <c r="Q50" s="22"/>
      <c r="R50" s="22"/>
      <c r="S50" s="22">
        <f t="shared" si="20"/>
        <v>618.47341905470876</v>
      </c>
      <c r="T50" s="22">
        <f t="shared" si="21"/>
        <v>108.38804825293438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44225.595931588767</v>
      </c>
      <c r="D51" s="5">
        <f t="shared" si="15"/>
        <v>41363.036338429891</v>
      </c>
      <c r="E51" s="5">
        <f t="shared" si="1"/>
        <v>31863.036338429891</v>
      </c>
      <c r="F51" s="5">
        <f t="shared" si="2"/>
        <v>10705.031364497359</v>
      </c>
      <c r="G51" s="5">
        <f t="shared" si="3"/>
        <v>30658.004973932533</v>
      </c>
      <c r="H51" s="22">
        <f t="shared" si="16"/>
        <v>20344.108560562763</v>
      </c>
      <c r="I51" s="5">
        <f t="shared" si="17"/>
        <v>48967.702678439018</v>
      </c>
      <c r="J51" s="25">
        <f t="shared" si="19"/>
        <v>0.15736708167508667</v>
      </c>
      <c r="L51" s="22">
        <f t="shared" si="18"/>
        <v>58112.734042936376</v>
      </c>
      <c r="M51" s="5">
        <f>scrimecost*Meta!O48</f>
        <v>2422.056</v>
      </c>
      <c r="N51" s="5">
        <f>L51-Grade9!L51</f>
        <v>488.95838878322684</v>
      </c>
      <c r="O51" s="5">
        <f>Grade9!M51-M51</f>
        <v>120.84799999999996</v>
      </c>
      <c r="P51" s="22">
        <f t="shared" si="22"/>
        <v>219.78643910296321</v>
      </c>
      <c r="Q51" s="22"/>
      <c r="R51" s="22"/>
      <c r="S51" s="22">
        <f t="shared" si="20"/>
        <v>533.04851614906363</v>
      </c>
      <c r="T51" s="22">
        <f t="shared" si="21"/>
        <v>89.791982067356884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45331.235829878489</v>
      </c>
      <c r="D52" s="5">
        <f t="shared" si="15"/>
        <v>42358.11224689064</v>
      </c>
      <c r="E52" s="5">
        <f t="shared" si="1"/>
        <v>32858.11224689064</v>
      </c>
      <c r="F52" s="5">
        <f t="shared" si="2"/>
        <v>11029.923648609794</v>
      </c>
      <c r="G52" s="5">
        <f t="shared" si="3"/>
        <v>31328.188598280845</v>
      </c>
      <c r="H52" s="22">
        <f t="shared" si="16"/>
        <v>20852.711274576832</v>
      </c>
      <c r="I52" s="5">
        <f t="shared" si="17"/>
        <v>50095.628745399998</v>
      </c>
      <c r="J52" s="25">
        <f t="shared" si="19"/>
        <v>0.15898322550538685</v>
      </c>
      <c r="L52" s="22">
        <f t="shared" si="18"/>
        <v>59565.552394009785</v>
      </c>
      <c r="M52" s="5">
        <f>scrimecost*Meta!O49</f>
        <v>2422.056</v>
      </c>
      <c r="N52" s="5">
        <f>L52-Grade9!L52</f>
        <v>501.1823485028217</v>
      </c>
      <c r="O52" s="5">
        <f>Grade9!M52-M52</f>
        <v>120.84799999999996</v>
      </c>
      <c r="P52" s="22">
        <f t="shared" si="22"/>
        <v>224.3349310805373</v>
      </c>
      <c r="Q52" s="22"/>
      <c r="R52" s="22"/>
      <c r="S52" s="22">
        <f t="shared" si="20"/>
        <v>542.89137907079692</v>
      </c>
      <c r="T52" s="22">
        <f t="shared" si="21"/>
        <v>87.901083314361955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46464.516725625435</v>
      </c>
      <c r="D53" s="5">
        <f t="shared" si="15"/>
        <v>43378.065053062892</v>
      </c>
      <c r="E53" s="5">
        <f t="shared" si="1"/>
        <v>33878.065053062892</v>
      </c>
      <c r="F53" s="5">
        <f t="shared" si="2"/>
        <v>11362.938239825035</v>
      </c>
      <c r="G53" s="5">
        <f t="shared" si="3"/>
        <v>32015.126813237857</v>
      </c>
      <c r="H53" s="22">
        <f t="shared" si="16"/>
        <v>21374.029056441246</v>
      </c>
      <c r="I53" s="5">
        <f t="shared" si="17"/>
        <v>51251.752964034982</v>
      </c>
      <c r="J53" s="25">
        <f t="shared" si="19"/>
        <v>0.16055995119348457</v>
      </c>
      <c r="L53" s="22">
        <f t="shared" si="18"/>
        <v>61054.69120386002</v>
      </c>
      <c r="M53" s="5">
        <f>scrimecost*Meta!O50</f>
        <v>2422.056</v>
      </c>
      <c r="N53" s="5">
        <f>L53-Grade9!L53</f>
        <v>513.7119072153655</v>
      </c>
      <c r="O53" s="5">
        <f>Grade9!M53-M53</f>
        <v>120.84799999999996</v>
      </c>
      <c r="P53" s="22">
        <f t="shared" si="22"/>
        <v>228.99713535755072</v>
      </c>
      <c r="Q53" s="22"/>
      <c r="R53" s="22"/>
      <c r="S53" s="22">
        <f t="shared" si="20"/>
        <v>552.98031356555407</v>
      </c>
      <c r="T53" s="22">
        <f t="shared" si="21"/>
        <v>86.060014572299295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47626.129643766086</v>
      </c>
      <c r="D54" s="5">
        <f t="shared" si="15"/>
        <v>44423.516679389475</v>
      </c>
      <c r="E54" s="5">
        <f t="shared" si="1"/>
        <v>34923.516679389475</v>
      </c>
      <c r="F54" s="5">
        <f t="shared" si="2"/>
        <v>11746.62986375961</v>
      </c>
      <c r="G54" s="5">
        <f t="shared" si="3"/>
        <v>32676.886815629863</v>
      </c>
      <c r="H54" s="22">
        <f t="shared" si="16"/>
        <v>21908.379782852284</v>
      </c>
      <c r="I54" s="5">
        <f t="shared" si="17"/>
        <v>52394.428620196923</v>
      </c>
      <c r="J54" s="25">
        <f t="shared" si="19"/>
        <v>0.16277496914455489</v>
      </c>
      <c r="L54" s="22">
        <f t="shared" si="18"/>
        <v>62581.058483956534</v>
      </c>
      <c r="M54" s="5">
        <f>scrimecost*Meta!O51</f>
        <v>2422.056</v>
      </c>
      <c r="N54" s="5">
        <f>L54-Grade9!L54</f>
        <v>526.55470489577419</v>
      </c>
      <c r="O54" s="5">
        <f>Grade9!M54-M54</f>
        <v>120.84799999999996</v>
      </c>
      <c r="P54" s="22">
        <f t="shared" si="22"/>
        <v>234.36881809263477</v>
      </c>
      <c r="Q54" s="22"/>
      <c r="R54" s="22"/>
      <c r="S54" s="22">
        <f t="shared" si="20"/>
        <v>563.84205812501023</v>
      </c>
      <c r="T54" s="22">
        <f t="shared" si="21"/>
        <v>84.345064593727699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48816.782884860229</v>
      </c>
      <c r="D55" s="5">
        <f t="shared" si="15"/>
        <v>45495.104596374207</v>
      </c>
      <c r="E55" s="5">
        <f t="shared" si="1"/>
        <v>35995.104596374207</v>
      </c>
      <c r="F55" s="5">
        <f t="shared" si="2"/>
        <v>12203.662110353598</v>
      </c>
      <c r="G55" s="5">
        <f t="shared" si="3"/>
        <v>33291.442486020605</v>
      </c>
      <c r="H55" s="22">
        <f t="shared" si="16"/>
        <v>22456.089277423587</v>
      </c>
      <c r="I55" s="5">
        <f t="shared" si="17"/>
        <v>53501.922835701829</v>
      </c>
      <c r="J55" s="25">
        <f t="shared" si="19"/>
        <v>0.16592976927881486</v>
      </c>
      <c r="L55" s="22">
        <f t="shared" si="18"/>
        <v>64145.584946055445</v>
      </c>
      <c r="M55" s="5">
        <f>scrimecost*Meta!O52</f>
        <v>2422.056</v>
      </c>
      <c r="N55" s="5">
        <f>L55-Grade9!L55</f>
        <v>539.7185725181771</v>
      </c>
      <c r="O55" s="5">
        <f>Grade9!M55-M55</f>
        <v>120.84799999999996</v>
      </c>
      <c r="P55" s="22">
        <f t="shared" si="22"/>
        <v>240.76726954495064</v>
      </c>
      <c r="Q55" s="22"/>
      <c r="R55" s="22"/>
      <c r="S55" s="22">
        <f t="shared" si="20"/>
        <v>575.75894079613954</v>
      </c>
      <c r="T55" s="22">
        <f t="shared" si="21"/>
        <v>82.785325534314765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50037.202456981729</v>
      </c>
      <c r="D56" s="5">
        <f t="shared" si="15"/>
        <v>46593.482211283561</v>
      </c>
      <c r="E56" s="5">
        <f t="shared" si="1"/>
        <v>37093.482211283561</v>
      </c>
      <c r="F56" s="5">
        <f t="shared" si="2"/>
        <v>12672.12016311244</v>
      </c>
      <c r="G56" s="5">
        <f t="shared" si="3"/>
        <v>33921.362048171119</v>
      </c>
      <c r="H56" s="22">
        <f t="shared" si="16"/>
        <v>23017.491509359177</v>
      </c>
      <c r="I56" s="5">
        <f t="shared" si="17"/>
        <v>54637.104406594379</v>
      </c>
      <c r="J56" s="25">
        <f t="shared" si="19"/>
        <v>0.1690076230683368</v>
      </c>
      <c r="L56" s="22">
        <f t="shared" si="18"/>
        <v>65749.224569706814</v>
      </c>
      <c r="M56" s="5">
        <f>scrimecost*Meta!O53</f>
        <v>731.94</v>
      </c>
      <c r="N56" s="5">
        <f>L56-Grade9!L56</f>
        <v>553.21153683110606</v>
      </c>
      <c r="O56" s="5">
        <f>Grade9!M56-M56</f>
        <v>36.519999999999982</v>
      </c>
      <c r="P56" s="22">
        <f t="shared" si="22"/>
        <v>247.32568228357437</v>
      </c>
      <c r="Q56" s="22"/>
      <c r="R56" s="22"/>
      <c r="S56" s="22">
        <f t="shared" si="20"/>
        <v>513.93376153403085</v>
      </c>
      <c r="T56" s="22">
        <f t="shared" si="21"/>
        <v>71.028113709028119</v>
      </c>
    </row>
    <row r="57" spans="1:20" x14ac:dyDescent="0.2">
      <c r="A57" s="5">
        <v>66</v>
      </c>
      <c r="C57" s="5"/>
      <c r="H57" s="21"/>
      <c r="I57" s="5"/>
      <c r="M57" s="5">
        <f>scrimecost*Meta!O54</f>
        <v>731.94</v>
      </c>
      <c r="N57" s="5">
        <f>L57-Grade9!L57</f>
        <v>0</v>
      </c>
      <c r="O57" s="5">
        <f>Grade9!M57-M57</f>
        <v>36.519999999999982</v>
      </c>
      <c r="Q57" s="22"/>
      <c r="R57" s="22"/>
      <c r="S57" s="22">
        <f t="shared" si="20"/>
        <v>32.064559999999986</v>
      </c>
      <c r="T57" s="22">
        <f t="shared" si="21"/>
        <v>4.2595025271437539</v>
      </c>
    </row>
    <row r="58" spans="1:20" x14ac:dyDescent="0.2">
      <c r="A58" s="5">
        <v>67</v>
      </c>
      <c r="C58" s="5"/>
      <c r="H58" s="21"/>
      <c r="I58" s="5"/>
      <c r="M58" s="5">
        <f>scrimecost*Meta!O55</f>
        <v>731.94</v>
      </c>
      <c r="N58" s="5">
        <f>L58-Grade9!L58</f>
        <v>0</v>
      </c>
      <c r="O58" s="5">
        <f>Grade9!M58-M58</f>
        <v>36.519999999999982</v>
      </c>
      <c r="Q58" s="22"/>
      <c r="R58" s="22"/>
      <c r="S58" s="22">
        <f t="shared" si="20"/>
        <v>32.064559999999986</v>
      </c>
      <c r="T58" s="22">
        <f t="shared" si="21"/>
        <v>4.0942027239919536</v>
      </c>
    </row>
    <row r="59" spans="1:20" x14ac:dyDescent="0.2">
      <c r="A59" s="5">
        <v>68</v>
      </c>
      <c r="H59" s="21"/>
      <c r="I59" s="5"/>
      <c r="M59" s="5">
        <f>scrimecost*Meta!O56</f>
        <v>731.94</v>
      </c>
      <c r="N59" s="5">
        <f>L59-Grade9!L59</f>
        <v>0</v>
      </c>
      <c r="O59" s="5">
        <f>Grade9!M59-M59</f>
        <v>36.519999999999982</v>
      </c>
      <c r="Q59" s="22"/>
      <c r="R59" s="22"/>
      <c r="S59" s="22">
        <f t="shared" si="20"/>
        <v>32.064559999999986</v>
      </c>
      <c r="T59" s="22">
        <f t="shared" si="21"/>
        <v>3.9353177603074125</v>
      </c>
    </row>
    <row r="60" spans="1:20" x14ac:dyDescent="0.2">
      <c r="A60" s="5">
        <v>69</v>
      </c>
      <c r="H60" s="21"/>
      <c r="I60" s="5"/>
      <c r="M60" s="5">
        <f>scrimecost*Meta!O57</f>
        <v>731.94</v>
      </c>
      <c r="N60" s="5">
        <f>L60-Grade9!L60</f>
        <v>0</v>
      </c>
      <c r="O60" s="5">
        <f>Grade9!M60-M60</f>
        <v>36.519999999999982</v>
      </c>
      <c r="Q60" s="22"/>
      <c r="R60" s="22"/>
      <c r="S60" s="22">
        <f t="shared" si="20"/>
        <v>32.064559999999986</v>
      </c>
      <c r="T60" s="22">
        <f t="shared" si="21"/>
        <v>3.7825986934743181</v>
      </c>
    </row>
    <row r="61" spans="1:20" x14ac:dyDescent="0.2">
      <c r="A61" s="5">
        <v>70</v>
      </c>
      <c r="H61" s="21"/>
      <c r="I61" s="5"/>
      <c r="M61" s="5">
        <f>scrimecost*Meta!O58</f>
        <v>731.94</v>
      </c>
      <c r="N61" s="5">
        <f>L61-Grade9!L61</f>
        <v>0</v>
      </c>
      <c r="O61" s="5">
        <f>Grade9!M61-M61</f>
        <v>36.519999999999982</v>
      </c>
      <c r="Q61" s="22"/>
      <c r="R61" s="22"/>
      <c r="S61" s="22">
        <f t="shared" si="20"/>
        <v>32.064559999999986</v>
      </c>
      <c r="T61" s="22">
        <f t="shared" si="21"/>
        <v>3.6358062416682517</v>
      </c>
    </row>
    <row r="62" spans="1:20" x14ac:dyDescent="0.2">
      <c r="A62" s="5">
        <v>71</v>
      </c>
      <c r="H62" s="21"/>
      <c r="I62" s="5"/>
      <c r="M62" s="5">
        <f>scrimecost*Meta!O59</f>
        <v>731.94</v>
      </c>
      <c r="N62" s="5">
        <f>L62-Grade9!L62</f>
        <v>0</v>
      </c>
      <c r="O62" s="5">
        <f>Grade9!M62-M62</f>
        <v>36.519999999999982</v>
      </c>
      <c r="Q62" s="22"/>
      <c r="R62" s="22"/>
      <c r="S62" s="22">
        <f t="shared" si="20"/>
        <v>32.064559999999986</v>
      </c>
      <c r="T62" s="22">
        <f t="shared" si="21"/>
        <v>3.494710408946947</v>
      </c>
    </row>
    <row r="63" spans="1:20" x14ac:dyDescent="0.2">
      <c r="A63" s="5">
        <v>72</v>
      </c>
      <c r="H63" s="21"/>
      <c r="M63" s="5">
        <f>scrimecost*Meta!O60</f>
        <v>731.94</v>
      </c>
      <c r="N63" s="5">
        <f>L63-Grade9!L63</f>
        <v>0</v>
      </c>
      <c r="O63" s="5">
        <f>Grade9!M63-M63</f>
        <v>36.519999999999982</v>
      </c>
      <c r="Q63" s="22"/>
      <c r="R63" s="22"/>
      <c r="S63" s="22">
        <f t="shared" si="20"/>
        <v>32.064559999999986</v>
      </c>
      <c r="T63" s="22">
        <f t="shared" si="21"/>
        <v>3.3590901248902427</v>
      </c>
    </row>
    <row r="64" spans="1:20" x14ac:dyDescent="0.2">
      <c r="A64" s="5">
        <v>73</v>
      </c>
      <c r="H64" s="21"/>
      <c r="M64" s="5">
        <f>scrimecost*Meta!O61</f>
        <v>731.94</v>
      </c>
      <c r="N64" s="5">
        <f>L64-Grade9!L64</f>
        <v>0</v>
      </c>
      <c r="O64" s="5">
        <f>Grade9!M64-M64</f>
        <v>36.519999999999982</v>
      </c>
      <c r="Q64" s="22"/>
      <c r="R64" s="22"/>
      <c r="S64" s="22">
        <f t="shared" si="20"/>
        <v>32.064559999999986</v>
      </c>
      <c r="T64" s="22">
        <f t="shared" si="21"/>
        <v>3.2287328982246555</v>
      </c>
    </row>
    <row r="65" spans="1:20" x14ac:dyDescent="0.2">
      <c r="A65" s="5">
        <v>74</v>
      </c>
      <c r="H65" s="21"/>
      <c r="M65" s="5">
        <f>scrimecost*Meta!O62</f>
        <v>731.94</v>
      </c>
      <c r="N65" s="5">
        <f>L65-Grade9!L65</f>
        <v>0</v>
      </c>
      <c r="O65" s="5">
        <f>Grade9!M65-M65</f>
        <v>36.519999999999982</v>
      </c>
      <c r="Q65" s="22"/>
      <c r="R65" s="22"/>
      <c r="S65" s="22">
        <f t="shared" si="20"/>
        <v>32.064559999999986</v>
      </c>
      <c r="T65" s="22">
        <f t="shared" si="21"/>
        <v>3.1034344838898331</v>
      </c>
    </row>
    <row r="66" spans="1:20" x14ac:dyDescent="0.2">
      <c r="A66" s="5">
        <v>75</v>
      </c>
      <c r="H66" s="21"/>
      <c r="M66" s="5">
        <f>scrimecost*Meta!O63</f>
        <v>731.94</v>
      </c>
      <c r="N66" s="5">
        <f>L66-Grade9!L66</f>
        <v>0</v>
      </c>
      <c r="O66" s="5">
        <f>Grade9!M66-M66</f>
        <v>36.519999999999982</v>
      </c>
      <c r="Q66" s="22"/>
      <c r="R66" s="22"/>
      <c r="S66" s="22">
        <f t="shared" si="20"/>
        <v>32.064559999999986</v>
      </c>
      <c r="T66" s="22">
        <f t="shared" si="21"/>
        <v>2.9829985630252676</v>
      </c>
    </row>
    <row r="67" spans="1:20" x14ac:dyDescent="0.2">
      <c r="A67" s="5">
        <v>76</v>
      </c>
      <c r="H67" s="21"/>
      <c r="M67" s="5">
        <f>scrimecost*Meta!O64</f>
        <v>731.94</v>
      </c>
      <c r="N67" s="5">
        <f>L67-Grade9!L67</f>
        <v>0</v>
      </c>
      <c r="O67" s="5">
        <f>Grade9!M67-M67</f>
        <v>36.519999999999982</v>
      </c>
      <c r="Q67" s="22"/>
      <c r="R67" s="22"/>
      <c r="S67" s="22">
        <f t="shared" si="20"/>
        <v>32.064559999999986</v>
      </c>
      <c r="T67" s="22">
        <f t="shared" si="21"/>
        <v>2.8672364353758608</v>
      </c>
    </row>
    <row r="68" spans="1:20" x14ac:dyDescent="0.2">
      <c r="A68" s="5">
        <v>77</v>
      </c>
      <c r="H68" s="21"/>
      <c r="M68" s="5">
        <f>scrimecost*Meta!O65</f>
        <v>731.94</v>
      </c>
      <c r="N68" s="5">
        <f>L68-Grade9!L68</f>
        <v>0</v>
      </c>
      <c r="O68" s="5">
        <f>Grade9!M68-M68</f>
        <v>36.519999999999982</v>
      </c>
      <c r="Q68" s="22"/>
      <c r="R68" s="22"/>
      <c r="S68" s="22">
        <f t="shared" si="20"/>
        <v>32.064559999999986</v>
      </c>
      <c r="T68" s="22">
        <f t="shared" si="21"/>
        <v>2.7559667236344021</v>
      </c>
    </row>
    <row r="69" spans="1:20" x14ac:dyDescent="0.2">
      <c r="A69" s="5">
        <v>78</v>
      </c>
      <c r="H69" s="21"/>
      <c r="M69" s="5">
        <f>scrimecost*Meta!O66</f>
        <v>731.94</v>
      </c>
      <c r="N69" s="5">
        <f>L69-Grade9!L69</f>
        <v>0</v>
      </c>
      <c r="O69" s="5">
        <f>Grade9!M69-M69</f>
        <v>36.519999999999982</v>
      </c>
      <c r="Q69" s="22"/>
      <c r="R69" s="22"/>
      <c r="S69" s="22">
        <f t="shared" si="20"/>
        <v>32.064559999999986</v>
      </c>
      <c r="T69" s="22">
        <f t="shared" si="21"/>
        <v>2.6490150892577078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4.8699266841367717E-11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29465</v>
      </c>
      <c r="D2" s="7">
        <f>Meta!C5</f>
        <v>13554</v>
      </c>
      <c r="E2" s="1">
        <f>Meta!D5</f>
        <v>9.5000000000000001E-2</v>
      </c>
      <c r="F2" s="1">
        <f>Meta!F5</f>
        <v>0.55900000000000005</v>
      </c>
      <c r="G2" s="1">
        <f>Meta!I5</f>
        <v>1.9210422854781857</v>
      </c>
      <c r="H2" s="1">
        <f>Meta!E5</f>
        <v>0.878</v>
      </c>
      <c r="I2" s="13"/>
      <c r="J2" s="1">
        <f>Meta!X4</f>
        <v>0.54500000000000004</v>
      </c>
      <c r="K2" s="1">
        <f>Meta!D4</f>
        <v>0.1</v>
      </c>
      <c r="L2" s="28"/>
      <c r="N2" s="22">
        <f>Meta!T5</f>
        <v>29465</v>
      </c>
      <c r="O2" s="22">
        <f>Meta!U5</f>
        <v>13554</v>
      </c>
      <c r="P2" s="1">
        <f>Meta!V5</f>
        <v>9.5000000000000001E-2</v>
      </c>
      <c r="Q2" s="1">
        <f>Meta!X5</f>
        <v>0.55900000000000005</v>
      </c>
      <c r="R2" s="22">
        <f>Meta!W5</f>
        <v>12676</v>
      </c>
      <c r="T2" s="12">
        <f>IRR(S5:S69)+1</f>
        <v>1.0349962210547985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1492.1882518406337</v>
      </c>
      <c r="D7" s="5">
        <f t="shared" ref="D7:D36" si="0">IF(A7&lt;startage,1,0)*(C7*(1-initialunempprob))+IF(A7=startage,1,0)*(C7*(1-unempprob))+IF(A7&gt;startage,1,0)*(C7*(1-unempprob)+unempprob*300*52)</f>
        <v>1342.9694266565705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102.73716113922764</v>
      </c>
      <c r="G7" s="5">
        <f t="shared" ref="G7:G56" si="3">D7-F7</f>
        <v>1240.2322655173427</v>
      </c>
      <c r="H7" s="22">
        <f>0.1*Grade10!H7</f>
        <v>686.41787970931841</v>
      </c>
      <c r="I7" s="5">
        <f t="shared" ref="I7:I36" si="4">G7+IF(A7&lt;startage,1,0)*(H7*(1-initialunempprob))+IF(A7&gt;=startage,1,0)*(H7*(1-unempprob))</f>
        <v>1858.0083572557294</v>
      </c>
      <c r="J7" s="25">
        <f t="shared" ref="J7:J38" si="5">(F7-(IF(A7&gt;startage,1,0)*(unempprob*300*52)))/(IF(A7&lt;startage,1,0)*((C7+H7)*(1-initialunempprob))+IF(A7&gt;=startage,1,0)*((C7+H7)*(1-unempprob)))</f>
        <v>5.2396988887842555E-2</v>
      </c>
      <c r="L7" s="22">
        <f>0.1*Grade10!L7</f>
        <v>1960.7455183949569</v>
      </c>
      <c r="M7" s="5">
        <f>scrimecost*Meta!O4</f>
        <v>29763.248</v>
      </c>
      <c r="N7" s="5">
        <f>L7-Grade10!L7</f>
        <v>-17646.709665554612</v>
      </c>
      <c r="O7" s="5"/>
      <c r="P7" s="22"/>
      <c r="Q7" s="22">
        <f>0.05*feel*Grade10!G7</f>
        <v>162.62937322604401</v>
      </c>
      <c r="R7" s="22">
        <f>hstuition</f>
        <v>11298</v>
      </c>
      <c r="S7" s="22">
        <f t="shared" ref="S7:S38" si="6">IF(A7&lt;startage,1,0)*(N7-Q7-R7)+IF(A7&gt;=startage,1,0)*completionprob*(N7*spart+O7+P7)</f>
        <v>-29107.339038780658</v>
      </c>
      <c r="T7" s="22">
        <f t="shared" ref="T7:T38" si="7">S7/sreturn^(A7-startage+1)</f>
        <v>-29107.339038780658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15338.02781059844</v>
      </c>
      <c r="D8" s="5">
        <f t="shared" si="0"/>
        <v>13880.915168591588</v>
      </c>
      <c r="E8" s="5">
        <f t="shared" si="1"/>
        <v>4380.9151685915876</v>
      </c>
      <c r="F8" s="5">
        <f t="shared" si="2"/>
        <v>1938.073044115574</v>
      </c>
      <c r="G8" s="5">
        <f t="shared" si="3"/>
        <v>11942.842124476014</v>
      </c>
      <c r="H8" s="22">
        <f t="shared" ref="H8:H36" si="10">benefits*B8/expnorm</f>
        <v>7055.5448479501529</v>
      </c>
      <c r="I8" s="5">
        <f t="shared" si="4"/>
        <v>18328.110211870902</v>
      </c>
      <c r="J8" s="25">
        <f t="shared" si="5"/>
        <v>9.5630885186192213E-2</v>
      </c>
      <c r="L8" s="22">
        <f t="shared" ref="L8:L36" si="11">(sincome+sbenefits)*(1-sunemp)*B8/expnorm</f>
        <v>20266.183255986478</v>
      </c>
      <c r="M8" s="5">
        <f>scrimecost*Meta!O5</f>
        <v>34377.312000000005</v>
      </c>
      <c r="N8" s="5">
        <f>L8-Grade10!L8</f>
        <v>168.54169243817159</v>
      </c>
      <c r="O8" s="5">
        <f>Grade10!M8-M8</f>
        <v>1713.9839999999967</v>
      </c>
      <c r="P8" s="22">
        <f t="shared" ref="P8:P39" si="12">(spart-initialspart)*(L8*J8+nptrans)</f>
        <v>118.88902261761814</v>
      </c>
      <c r="Q8" s="22"/>
      <c r="R8" s="22"/>
      <c r="S8" s="22">
        <f t="shared" si="6"/>
        <v>1691.9831135903055</v>
      </c>
      <c r="T8" s="22">
        <f t="shared" si="7"/>
        <v>1634.7722621305325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15721.478505863399</v>
      </c>
      <c r="D9" s="5">
        <f t="shared" si="0"/>
        <v>15709.938047806376</v>
      </c>
      <c r="E9" s="5">
        <f t="shared" si="1"/>
        <v>6209.9380478063758</v>
      </c>
      <c r="F9" s="5">
        <f t="shared" si="2"/>
        <v>2443.7978702184628</v>
      </c>
      <c r="G9" s="5">
        <f t="shared" si="3"/>
        <v>13266.140177587913</v>
      </c>
      <c r="H9" s="22">
        <f t="shared" si="10"/>
        <v>7231.9334691489057</v>
      </c>
      <c r="I9" s="5">
        <f t="shared" si="4"/>
        <v>19811.039967167671</v>
      </c>
      <c r="J9" s="25">
        <f t="shared" si="5"/>
        <v>4.6300745124359305E-2</v>
      </c>
      <c r="L9" s="22">
        <f t="shared" si="11"/>
        <v>20772.837837386134</v>
      </c>
      <c r="M9" s="5">
        <f>scrimecost*Meta!O6</f>
        <v>41780.095999999998</v>
      </c>
      <c r="N9" s="5">
        <f>L9-Grade10!L9</f>
        <v>172.75523474912188</v>
      </c>
      <c r="O9" s="5">
        <f>Grade10!M9-M9</f>
        <v>2083.0720000000001</v>
      </c>
      <c r="P9" s="22">
        <f t="shared" si="12"/>
        <v>105.22117018305858</v>
      </c>
      <c r="Q9" s="22"/>
      <c r="R9" s="22"/>
      <c r="S9" s="22">
        <f t="shared" si="6"/>
        <v>2006.1100181460638</v>
      </c>
      <c r="T9" s="22">
        <f t="shared" si="7"/>
        <v>1872.7388433453984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16114.515468509986</v>
      </c>
      <c r="D10" s="5">
        <f t="shared" si="0"/>
        <v>16065.636499001537</v>
      </c>
      <c r="E10" s="5">
        <f t="shared" si="1"/>
        <v>6565.6364990015372</v>
      </c>
      <c r="F10" s="5">
        <f t="shared" si="2"/>
        <v>2542.148491973925</v>
      </c>
      <c r="G10" s="5">
        <f t="shared" si="3"/>
        <v>13523.488007027612</v>
      </c>
      <c r="H10" s="22">
        <f t="shared" si="10"/>
        <v>7412.7318058776291</v>
      </c>
      <c r="I10" s="5">
        <f t="shared" si="4"/>
        <v>20232.010291346865</v>
      </c>
      <c r="J10" s="25">
        <f t="shared" si="5"/>
        <v>4.979055918014251E-2</v>
      </c>
      <c r="L10" s="22">
        <f t="shared" si="11"/>
        <v>21292.158783320789</v>
      </c>
      <c r="M10" s="5">
        <f>scrimecost*Meta!O7</f>
        <v>44657.548000000003</v>
      </c>
      <c r="N10" s="5">
        <f>L10-Grade10!L10</f>
        <v>177.07411561785193</v>
      </c>
      <c r="O10" s="5">
        <f>Grade10!M10-M10</f>
        <v>2226.5360000000001</v>
      </c>
      <c r="P10" s="22">
        <f t="shared" si="12"/>
        <v>106.59807888763504</v>
      </c>
      <c r="Q10" s="22"/>
      <c r="R10" s="22"/>
      <c r="S10" s="22">
        <f t="shared" si="6"/>
        <v>2135.4000513568167</v>
      </c>
      <c r="T10" s="22">
        <f t="shared" si="7"/>
        <v>1926.0295966239014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16517.378355222732</v>
      </c>
      <c r="D11" s="5">
        <f t="shared" si="0"/>
        <v>16430.227411476575</v>
      </c>
      <c r="E11" s="5">
        <f t="shared" si="1"/>
        <v>6930.2274114765751</v>
      </c>
      <c r="F11" s="5">
        <f t="shared" si="2"/>
        <v>2642.9578792732732</v>
      </c>
      <c r="G11" s="5">
        <f t="shared" si="3"/>
        <v>13787.269532203301</v>
      </c>
      <c r="H11" s="22">
        <f t="shared" si="10"/>
        <v>7598.0501010245698</v>
      </c>
      <c r="I11" s="5">
        <f t="shared" si="4"/>
        <v>20663.504873630536</v>
      </c>
      <c r="J11" s="25">
        <f t="shared" si="5"/>
        <v>5.3195255819930974E-2</v>
      </c>
      <c r="L11" s="22">
        <f t="shared" si="11"/>
        <v>21824.462752903812</v>
      </c>
      <c r="M11" s="5">
        <f>scrimecost*Meta!O8</f>
        <v>42768.824000000001</v>
      </c>
      <c r="N11" s="5">
        <f>L11-Grade10!L11</f>
        <v>181.50096850830232</v>
      </c>
      <c r="O11" s="5">
        <f>Grade10!M11-M11</f>
        <v>2132.3680000000022</v>
      </c>
      <c r="P11" s="22">
        <f t="shared" si="12"/>
        <v>108.00941030982592</v>
      </c>
      <c r="Q11" s="22"/>
      <c r="R11" s="22"/>
      <c r="S11" s="22">
        <f t="shared" si="6"/>
        <v>2056.1324045978408</v>
      </c>
      <c r="T11" s="22">
        <f t="shared" si="7"/>
        <v>1791.8267719102064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16930.312814103301</v>
      </c>
      <c r="D12" s="5">
        <f t="shared" si="0"/>
        <v>16803.933096763489</v>
      </c>
      <c r="E12" s="5">
        <f t="shared" si="1"/>
        <v>7303.9330967634887</v>
      </c>
      <c r="F12" s="5">
        <f t="shared" si="2"/>
        <v>2746.2875012551049</v>
      </c>
      <c r="G12" s="5">
        <f t="shared" si="3"/>
        <v>14057.645595508384</v>
      </c>
      <c r="H12" s="22">
        <f t="shared" si="10"/>
        <v>7788.001353550183</v>
      </c>
      <c r="I12" s="5">
        <f t="shared" si="4"/>
        <v>21105.786820471301</v>
      </c>
      <c r="J12" s="25">
        <f t="shared" si="5"/>
        <v>5.6516911078261178E-2</v>
      </c>
      <c r="L12" s="22">
        <f t="shared" si="11"/>
        <v>22370.074321726403</v>
      </c>
      <c r="M12" s="5">
        <f>scrimecost*Meta!O9</f>
        <v>38839.264000000003</v>
      </c>
      <c r="N12" s="5">
        <f>L12-Grade10!L12</f>
        <v>186.0384927210107</v>
      </c>
      <c r="O12" s="5">
        <f>Grade10!M12-M12</f>
        <v>1936.4479999999967</v>
      </c>
      <c r="P12" s="22">
        <f t="shared" si="12"/>
        <v>109.45602501757156</v>
      </c>
      <c r="Q12" s="22"/>
      <c r="R12" s="22"/>
      <c r="S12" s="22">
        <f t="shared" si="6"/>
        <v>1887.6117982698825</v>
      </c>
      <c r="T12" s="22">
        <f t="shared" si="7"/>
        <v>1589.3474981455392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17353.570634455878</v>
      </c>
      <c r="D13" s="5">
        <f t="shared" si="0"/>
        <v>17186.98142418257</v>
      </c>
      <c r="E13" s="5">
        <f t="shared" si="1"/>
        <v>7686.9814241825698</v>
      </c>
      <c r="F13" s="5">
        <f t="shared" si="2"/>
        <v>2852.2003637864809</v>
      </c>
      <c r="G13" s="5">
        <f t="shared" si="3"/>
        <v>14334.78106039609</v>
      </c>
      <c r="H13" s="22">
        <f t="shared" si="10"/>
        <v>7982.7013873889364</v>
      </c>
      <c r="I13" s="5">
        <f t="shared" si="4"/>
        <v>21559.125815983076</v>
      </c>
      <c r="J13" s="25">
        <f t="shared" si="5"/>
        <v>5.9757550354680833E-2</v>
      </c>
      <c r="L13" s="22">
        <f t="shared" si="11"/>
        <v>22929.32617976956</v>
      </c>
      <c r="M13" s="5">
        <f>scrimecost*Meta!O10</f>
        <v>35594.207999999999</v>
      </c>
      <c r="N13" s="5">
        <f>L13-Grade10!L13</f>
        <v>190.6894550390316</v>
      </c>
      <c r="O13" s="5">
        <f>Grade10!M13-M13</f>
        <v>1774.6559999999954</v>
      </c>
      <c r="P13" s="22">
        <f t="shared" si="12"/>
        <v>110.93880509301083</v>
      </c>
      <c r="Q13" s="22"/>
      <c r="R13" s="22"/>
      <c r="S13" s="22">
        <f t="shared" si="6"/>
        <v>1749.1430047837262</v>
      </c>
      <c r="T13" s="22">
        <f t="shared" si="7"/>
        <v>1422.9601337796203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17787.409900317274</v>
      </c>
      <c r="D14" s="5">
        <f t="shared" si="0"/>
        <v>17579.605959787135</v>
      </c>
      <c r="E14" s="5">
        <f t="shared" si="1"/>
        <v>8079.6059597871354</v>
      </c>
      <c r="F14" s="5">
        <f t="shared" si="2"/>
        <v>2960.761047881143</v>
      </c>
      <c r="G14" s="5">
        <f t="shared" si="3"/>
        <v>14618.844911905991</v>
      </c>
      <c r="H14" s="22">
        <f t="shared" si="10"/>
        <v>8182.2689220736602</v>
      </c>
      <c r="I14" s="5">
        <f t="shared" si="4"/>
        <v>22023.798286382655</v>
      </c>
      <c r="J14" s="25">
        <f t="shared" si="5"/>
        <v>6.291914964874884E-2</v>
      </c>
      <c r="L14" s="22">
        <f t="shared" si="11"/>
        <v>23502.559334263799</v>
      </c>
      <c r="M14" s="5">
        <f>scrimecost*Meta!O11</f>
        <v>33261.824000000001</v>
      </c>
      <c r="N14" s="5">
        <f>L14-Grade10!L14</f>
        <v>195.45669141500912</v>
      </c>
      <c r="O14" s="5">
        <f>Grade10!M14-M14</f>
        <v>1658.3680000000022</v>
      </c>
      <c r="P14" s="22">
        <f t="shared" si="12"/>
        <v>112.4586546703361</v>
      </c>
      <c r="Q14" s="22"/>
      <c r="R14" s="22"/>
      <c r="S14" s="22">
        <f t="shared" si="6"/>
        <v>1650.7163378604264</v>
      </c>
      <c r="T14" s="22">
        <f t="shared" si="7"/>
        <v>1297.4812809830689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18232.09514782521</v>
      </c>
      <c r="D15" s="5">
        <f t="shared" si="0"/>
        <v>17982.046108781815</v>
      </c>
      <c r="E15" s="5">
        <f t="shared" si="1"/>
        <v>8482.0461087818148</v>
      </c>
      <c r="F15" s="5">
        <f t="shared" si="2"/>
        <v>3072.0357490781716</v>
      </c>
      <c r="G15" s="5">
        <f t="shared" si="3"/>
        <v>14910.010359703643</v>
      </c>
      <c r="H15" s="22">
        <f t="shared" si="10"/>
        <v>8386.825645125502</v>
      </c>
      <c r="I15" s="5">
        <f t="shared" si="4"/>
        <v>22500.087568542222</v>
      </c>
      <c r="J15" s="25">
        <f t="shared" si="5"/>
        <v>6.6003636764912763E-2</v>
      </c>
      <c r="L15" s="22">
        <f t="shared" si="11"/>
        <v>24090.123317620393</v>
      </c>
      <c r="M15" s="5">
        <f>scrimecost*Meta!O12</f>
        <v>31778.732</v>
      </c>
      <c r="N15" s="5">
        <f>L15-Grade10!L15</f>
        <v>200.34310870038098</v>
      </c>
      <c r="O15" s="5">
        <f>Grade10!M15-M15</f>
        <v>1584.4240000000027</v>
      </c>
      <c r="P15" s="22">
        <f t="shared" si="12"/>
        <v>114.0165004870945</v>
      </c>
      <c r="Q15" s="22"/>
      <c r="R15" s="22"/>
      <c r="S15" s="22">
        <f t="shared" si="6"/>
        <v>1589.5595578640357</v>
      </c>
      <c r="T15" s="22">
        <f t="shared" si="7"/>
        <v>1207.1651574600701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18687.897526520839</v>
      </c>
      <c r="D16" s="5">
        <f t="shared" si="0"/>
        <v>18394.54726150136</v>
      </c>
      <c r="E16" s="5">
        <f t="shared" si="1"/>
        <v>8894.5472615013605</v>
      </c>
      <c r="F16" s="5">
        <f t="shared" si="2"/>
        <v>3205.819680880194</v>
      </c>
      <c r="G16" s="5">
        <f t="shared" si="3"/>
        <v>15188.727580621166</v>
      </c>
      <c r="H16" s="22">
        <f t="shared" si="10"/>
        <v>8596.4962862536377</v>
      </c>
      <c r="I16" s="5">
        <f t="shared" si="4"/>
        <v>22968.55671968071</v>
      </c>
      <c r="J16" s="25">
        <f t="shared" si="5"/>
        <v>6.9811817741488688E-2</v>
      </c>
      <c r="L16" s="22">
        <f t="shared" si="11"/>
        <v>24692.376400560901</v>
      </c>
      <c r="M16" s="5">
        <f>scrimecost*Meta!O13</f>
        <v>26682.98</v>
      </c>
      <c r="N16" s="5">
        <f>L16-Grade10!L16</f>
        <v>205.35168641789278</v>
      </c>
      <c r="O16" s="5">
        <f>Grade10!M16-M16</f>
        <v>1330.3600000000006</v>
      </c>
      <c r="P16" s="22">
        <f t="shared" si="12"/>
        <v>115.88947553232283</v>
      </c>
      <c r="Q16" s="22"/>
      <c r="R16" s="22"/>
      <c r="S16" s="22">
        <f t="shared" si="6"/>
        <v>1370.5940579146547</v>
      </c>
      <c r="T16" s="22">
        <f t="shared" si="7"/>
        <v>1005.6803571602175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19155.094964683856</v>
      </c>
      <c r="D17" s="5">
        <f t="shared" si="0"/>
        <v>18817.36094303889</v>
      </c>
      <c r="E17" s="5">
        <f t="shared" si="1"/>
        <v>9317.3609430388897</v>
      </c>
      <c r="F17" s="5">
        <f t="shared" si="2"/>
        <v>3343.8683479021975</v>
      </c>
      <c r="G17" s="5">
        <f t="shared" si="3"/>
        <v>15473.492595136693</v>
      </c>
      <c r="H17" s="22">
        <f t="shared" si="10"/>
        <v>8811.4086934099778</v>
      </c>
      <c r="I17" s="5">
        <f t="shared" si="4"/>
        <v>23447.817462672723</v>
      </c>
      <c r="J17" s="25">
        <f t="shared" si="5"/>
        <v>7.3563471385498971E-2</v>
      </c>
      <c r="L17" s="22">
        <f t="shared" si="11"/>
        <v>25309.68581057492</v>
      </c>
      <c r="M17" s="5">
        <f>scrimecost*Meta!O14</f>
        <v>26682.98</v>
      </c>
      <c r="N17" s="5">
        <f>L17-Grade10!L17</f>
        <v>210.4854785783391</v>
      </c>
      <c r="O17" s="5">
        <f>Grade10!M17-M17</f>
        <v>1330.3600000000006</v>
      </c>
      <c r="P17" s="22">
        <f t="shared" si="12"/>
        <v>117.82215687063086</v>
      </c>
      <c r="Q17" s="22"/>
      <c r="R17" s="22"/>
      <c r="S17" s="22">
        <f t="shared" si="6"/>
        <v>1374.8106275896205</v>
      </c>
      <c r="T17" s="22">
        <f t="shared" si="7"/>
        <v>974.6647051187424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19633.972338800955</v>
      </c>
      <c r="D18" s="5">
        <f t="shared" si="0"/>
        <v>19250.744966614864</v>
      </c>
      <c r="E18" s="5">
        <f t="shared" si="1"/>
        <v>9750.7449666148641</v>
      </c>
      <c r="F18" s="5">
        <f t="shared" si="2"/>
        <v>3485.368231599753</v>
      </c>
      <c r="G18" s="5">
        <f t="shared" si="3"/>
        <v>15765.37673501511</v>
      </c>
      <c r="H18" s="22">
        <f t="shared" si="10"/>
        <v>9031.6939107452272</v>
      </c>
      <c r="I18" s="5">
        <f t="shared" si="4"/>
        <v>23939.059724239542</v>
      </c>
      <c r="J18" s="25">
        <f t="shared" si="5"/>
        <v>7.7223621282094437E-2</v>
      </c>
      <c r="L18" s="22">
        <f t="shared" si="11"/>
        <v>25942.427955839292</v>
      </c>
      <c r="M18" s="5">
        <f>scrimecost*Meta!O15</f>
        <v>26682.98</v>
      </c>
      <c r="N18" s="5">
        <f>L18-Grade10!L18</f>
        <v>215.74761554279758</v>
      </c>
      <c r="O18" s="5">
        <f>Grade10!M18-M18</f>
        <v>1330.3600000000006</v>
      </c>
      <c r="P18" s="22">
        <f t="shared" si="12"/>
        <v>119.80315524239664</v>
      </c>
      <c r="Q18" s="22"/>
      <c r="R18" s="22"/>
      <c r="S18" s="22">
        <f t="shared" si="6"/>
        <v>1379.132611506461</v>
      </c>
      <c r="T18" s="22">
        <f t="shared" si="7"/>
        <v>944.66891067948836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20124.821647270976</v>
      </c>
      <c r="D19" s="5">
        <f t="shared" si="0"/>
        <v>19694.963590780233</v>
      </c>
      <c r="E19" s="5">
        <f t="shared" si="1"/>
        <v>10194.963590780233</v>
      </c>
      <c r="F19" s="5">
        <f t="shared" si="2"/>
        <v>3630.4056123897462</v>
      </c>
      <c r="G19" s="5">
        <f t="shared" si="3"/>
        <v>16064.557978390487</v>
      </c>
      <c r="H19" s="22">
        <f t="shared" si="10"/>
        <v>9257.486258513858</v>
      </c>
      <c r="I19" s="5">
        <f t="shared" si="4"/>
        <v>24442.583042345526</v>
      </c>
      <c r="J19" s="25">
        <f t="shared" si="5"/>
        <v>8.0794499229992406E-2</v>
      </c>
      <c r="L19" s="22">
        <f t="shared" si="11"/>
        <v>26590.988654735276</v>
      </c>
      <c r="M19" s="5">
        <f>scrimecost*Meta!O16</f>
        <v>26682.98</v>
      </c>
      <c r="N19" s="5">
        <f>L19-Grade10!L19</f>
        <v>221.14130593137088</v>
      </c>
      <c r="O19" s="5">
        <f>Grade10!M19-M19</f>
        <v>1330.3600000000006</v>
      </c>
      <c r="P19" s="22">
        <f t="shared" si="12"/>
        <v>121.83367857345655</v>
      </c>
      <c r="Q19" s="22"/>
      <c r="R19" s="22"/>
      <c r="S19" s="22">
        <f t="shared" si="6"/>
        <v>1383.5626450212239</v>
      </c>
      <c r="T19" s="22">
        <f t="shared" si="7"/>
        <v>915.65876834886319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20627.942188452747</v>
      </c>
      <c r="D20" s="5">
        <f t="shared" si="0"/>
        <v>20150.287680549736</v>
      </c>
      <c r="E20" s="5">
        <f t="shared" si="1"/>
        <v>10650.287680549736</v>
      </c>
      <c r="F20" s="5">
        <f t="shared" si="2"/>
        <v>3779.068927699489</v>
      </c>
      <c r="G20" s="5">
        <f t="shared" si="3"/>
        <v>16371.218752850247</v>
      </c>
      <c r="H20" s="22">
        <f t="shared" si="10"/>
        <v>9488.9234149767035</v>
      </c>
      <c r="I20" s="5">
        <f t="shared" si="4"/>
        <v>24958.694443404165</v>
      </c>
      <c r="J20" s="25">
        <f t="shared" si="5"/>
        <v>8.4278282593795315E-2</v>
      </c>
      <c r="L20" s="22">
        <f t="shared" si="11"/>
        <v>27255.763371103654</v>
      </c>
      <c r="M20" s="5">
        <f>scrimecost*Meta!O17</f>
        <v>26682.98</v>
      </c>
      <c r="N20" s="5">
        <f>L20-Grade10!L20</f>
        <v>226.6698385796517</v>
      </c>
      <c r="O20" s="5">
        <f>Grade10!M20-M20</f>
        <v>1330.3600000000006</v>
      </c>
      <c r="P20" s="22">
        <f t="shared" si="12"/>
        <v>123.91496498779296</v>
      </c>
      <c r="Q20" s="22"/>
      <c r="R20" s="22"/>
      <c r="S20" s="22">
        <f t="shared" si="6"/>
        <v>1388.103429373853</v>
      </c>
      <c r="T20" s="22">
        <f t="shared" si="7"/>
        <v>887.60122652695259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21143.640743164065</v>
      </c>
      <c r="D21" s="5">
        <f t="shared" si="0"/>
        <v>20616.994872563479</v>
      </c>
      <c r="E21" s="5">
        <f t="shared" si="1"/>
        <v>11116.994872563479</v>
      </c>
      <c r="F21" s="5">
        <f t="shared" si="2"/>
        <v>3931.4488258919755</v>
      </c>
      <c r="G21" s="5">
        <f t="shared" si="3"/>
        <v>16685.546046671501</v>
      </c>
      <c r="H21" s="22">
        <f t="shared" si="10"/>
        <v>9726.1465003511203</v>
      </c>
      <c r="I21" s="5">
        <f t="shared" si="4"/>
        <v>25487.708629489265</v>
      </c>
      <c r="J21" s="25">
        <f t="shared" si="5"/>
        <v>8.7677095631651797E-2</v>
      </c>
      <c r="L21" s="22">
        <f t="shared" si="11"/>
        <v>27937.157455381246</v>
      </c>
      <c r="M21" s="5">
        <f>scrimecost*Meta!O18</f>
        <v>21511.172000000002</v>
      </c>
      <c r="N21" s="5">
        <f>L21-Grade10!L21</f>
        <v>232.33658454414763</v>
      </c>
      <c r="O21" s="5">
        <f>Grade10!M21-M21</f>
        <v>1072.5039999999972</v>
      </c>
      <c r="P21" s="22">
        <f t="shared" si="12"/>
        <v>126.04828356248777</v>
      </c>
      <c r="Q21" s="22"/>
      <c r="R21" s="22"/>
      <c r="S21" s="22">
        <f t="shared" si="6"/>
        <v>1166.3601653352985</v>
      </c>
      <c r="T21" s="22">
        <f t="shared" si="7"/>
        <v>720.59290412129701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21672.231761743165</v>
      </c>
      <c r="D22" s="5">
        <f t="shared" si="0"/>
        <v>21095.369744377564</v>
      </c>
      <c r="E22" s="5">
        <f t="shared" si="1"/>
        <v>11595.369744377564</v>
      </c>
      <c r="F22" s="5">
        <f t="shared" si="2"/>
        <v>4087.6382215392746</v>
      </c>
      <c r="G22" s="5">
        <f t="shared" si="3"/>
        <v>17007.73152283829</v>
      </c>
      <c r="H22" s="22">
        <f t="shared" si="10"/>
        <v>9969.3001628598977</v>
      </c>
      <c r="I22" s="5">
        <f t="shared" si="4"/>
        <v>26029.948170226497</v>
      </c>
      <c r="J22" s="25">
        <f t="shared" si="5"/>
        <v>9.0993010790536205E-2</v>
      </c>
      <c r="L22" s="22">
        <f t="shared" si="11"/>
        <v>28635.586391765773</v>
      </c>
      <c r="M22" s="5">
        <f>scrimecost*Meta!O19</f>
        <v>21511.172000000002</v>
      </c>
      <c r="N22" s="5">
        <f>L22-Grade10!L22</f>
        <v>238.14499915774286</v>
      </c>
      <c r="O22" s="5">
        <f>Grade10!M22-M22</f>
        <v>1072.5039999999972</v>
      </c>
      <c r="P22" s="22">
        <f t="shared" si="12"/>
        <v>128.23493510154995</v>
      </c>
      <c r="Q22" s="22"/>
      <c r="R22" s="22"/>
      <c r="S22" s="22">
        <f t="shared" si="6"/>
        <v>1171.1308268957769</v>
      </c>
      <c r="T22" s="22">
        <f t="shared" si="7"/>
        <v>699.07528925918746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22214.037555786748</v>
      </c>
      <c r="D23" s="5">
        <f t="shared" si="0"/>
        <v>21585.703987987006</v>
      </c>
      <c r="E23" s="5">
        <f t="shared" si="1"/>
        <v>12085.703987987006</v>
      </c>
      <c r="F23" s="5">
        <f t="shared" si="2"/>
        <v>4247.7323520777572</v>
      </c>
      <c r="G23" s="5">
        <f t="shared" si="3"/>
        <v>17337.971635909249</v>
      </c>
      <c r="H23" s="22">
        <f t="shared" si="10"/>
        <v>10218.532666931396</v>
      </c>
      <c r="I23" s="5">
        <f t="shared" si="4"/>
        <v>26585.743699482162</v>
      </c>
      <c r="J23" s="25">
        <f t="shared" si="5"/>
        <v>9.4228049969935626E-2</v>
      </c>
      <c r="L23" s="22">
        <f t="shared" si="11"/>
        <v>29351.476051559923</v>
      </c>
      <c r="M23" s="5">
        <f>scrimecost*Meta!O20</f>
        <v>21511.172000000002</v>
      </c>
      <c r="N23" s="5">
        <f>L23-Grade10!L23</f>
        <v>244.09862413669543</v>
      </c>
      <c r="O23" s="5">
        <f>Grade10!M23-M23</f>
        <v>1072.5039999999972</v>
      </c>
      <c r="P23" s="22">
        <f t="shared" si="12"/>
        <v>130.47625292908873</v>
      </c>
      <c r="Q23" s="22"/>
      <c r="R23" s="22"/>
      <c r="S23" s="22">
        <f t="shared" si="6"/>
        <v>1176.0207549952759</v>
      </c>
      <c r="T23" s="22">
        <f t="shared" si="7"/>
        <v>678.25774340413898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22769.388494681418</v>
      </c>
      <c r="D24" s="5">
        <f t="shared" si="0"/>
        <v>22088.296587686684</v>
      </c>
      <c r="E24" s="5">
        <f t="shared" si="1"/>
        <v>12588.296587686684</v>
      </c>
      <c r="F24" s="5">
        <f t="shared" si="2"/>
        <v>4411.8288358797017</v>
      </c>
      <c r="G24" s="5">
        <f t="shared" si="3"/>
        <v>17676.46775180698</v>
      </c>
      <c r="H24" s="22">
        <f t="shared" si="10"/>
        <v>10473.99598360468</v>
      </c>
      <c r="I24" s="5">
        <f t="shared" si="4"/>
        <v>27155.434116969216</v>
      </c>
      <c r="J24" s="25">
        <f t="shared" si="5"/>
        <v>9.7384185754715566E-2</v>
      </c>
      <c r="L24" s="22">
        <f t="shared" si="11"/>
        <v>30085.262952848916</v>
      </c>
      <c r="M24" s="5">
        <f>scrimecost*Meta!O21</f>
        <v>21511.172000000002</v>
      </c>
      <c r="N24" s="5">
        <f>L24-Grade10!L24</f>
        <v>250.20108974011237</v>
      </c>
      <c r="O24" s="5">
        <f>Grade10!M24-M24</f>
        <v>1072.5039999999972</v>
      </c>
      <c r="P24" s="22">
        <f t="shared" si="12"/>
        <v>132.77360370231594</v>
      </c>
      <c r="Q24" s="22"/>
      <c r="R24" s="22"/>
      <c r="S24" s="22">
        <f t="shared" si="6"/>
        <v>1181.0329312972576</v>
      </c>
      <c r="T24" s="22">
        <f t="shared" si="7"/>
        <v>658.1168608333038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23338.623207048448</v>
      </c>
      <c r="D25" s="5">
        <f t="shared" si="0"/>
        <v>22603.454002378847</v>
      </c>
      <c r="E25" s="5">
        <f t="shared" si="1"/>
        <v>13103.454002378847</v>
      </c>
      <c r="F25" s="5">
        <f t="shared" si="2"/>
        <v>4580.0277317766931</v>
      </c>
      <c r="G25" s="5">
        <f t="shared" si="3"/>
        <v>18023.426270602155</v>
      </c>
      <c r="H25" s="22">
        <f t="shared" si="10"/>
        <v>10735.845883194796</v>
      </c>
      <c r="I25" s="5">
        <f t="shared" si="4"/>
        <v>27739.366794893445</v>
      </c>
      <c r="J25" s="25">
        <f t="shared" si="5"/>
        <v>0.10046334261791548</v>
      </c>
      <c r="L25" s="22">
        <f t="shared" si="11"/>
        <v>30837.394526670134</v>
      </c>
      <c r="M25" s="5">
        <f>scrimecost*Meta!O22</f>
        <v>21511.172000000002</v>
      </c>
      <c r="N25" s="5">
        <f>L25-Grade10!L25</f>
        <v>256.45611698360881</v>
      </c>
      <c r="O25" s="5">
        <f>Grade10!M25-M25</f>
        <v>1072.5039999999972</v>
      </c>
      <c r="P25" s="22">
        <f t="shared" si="12"/>
        <v>135.1283882448738</v>
      </c>
      <c r="Q25" s="22"/>
      <c r="R25" s="22"/>
      <c r="S25" s="22">
        <f t="shared" si="6"/>
        <v>1186.1704120067859</v>
      </c>
      <c r="T25" s="22">
        <f t="shared" si="7"/>
        <v>638.63002467355273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23922.08878722466</v>
      </c>
      <c r="D26" s="5">
        <f t="shared" si="0"/>
        <v>23131.490352438319</v>
      </c>
      <c r="E26" s="5">
        <f t="shared" si="1"/>
        <v>13631.490352438319</v>
      </c>
      <c r="F26" s="5">
        <f t="shared" si="2"/>
        <v>4752.4316000711115</v>
      </c>
      <c r="G26" s="5">
        <f t="shared" si="3"/>
        <v>18379.058752367207</v>
      </c>
      <c r="H26" s="22">
        <f t="shared" si="10"/>
        <v>11004.242030274665</v>
      </c>
      <c r="I26" s="5">
        <f t="shared" si="4"/>
        <v>28337.897789765779</v>
      </c>
      <c r="J26" s="25">
        <f t="shared" si="5"/>
        <v>0.10346739809420809</v>
      </c>
      <c r="L26" s="22">
        <f t="shared" si="11"/>
        <v>31608.32938983689</v>
      </c>
      <c r="M26" s="5">
        <f>scrimecost*Meta!O23</f>
        <v>16694.291999999998</v>
      </c>
      <c r="N26" s="5">
        <f>L26-Grade10!L26</f>
        <v>262.86751990819903</v>
      </c>
      <c r="O26" s="5">
        <f>Grade10!M26-M26</f>
        <v>832.34400000000096</v>
      </c>
      <c r="P26" s="22">
        <f t="shared" si="12"/>
        <v>137.54204240099568</v>
      </c>
      <c r="Q26" s="22"/>
      <c r="R26" s="22"/>
      <c r="S26" s="22">
        <f t="shared" si="6"/>
        <v>980.57584973405903</v>
      </c>
      <c r="T26" s="22">
        <f t="shared" si="7"/>
        <v>510.08749269165105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24520.141006905276</v>
      </c>
      <c r="D27" s="5">
        <f t="shared" si="0"/>
        <v>23672.727611249276</v>
      </c>
      <c r="E27" s="5">
        <f t="shared" si="1"/>
        <v>14172.727611249276</v>
      </c>
      <c r="F27" s="5">
        <f t="shared" si="2"/>
        <v>4929.1455650728885</v>
      </c>
      <c r="G27" s="5">
        <f t="shared" si="3"/>
        <v>18743.582046176387</v>
      </c>
      <c r="H27" s="22">
        <f t="shared" si="10"/>
        <v>11279.348081031534</v>
      </c>
      <c r="I27" s="5">
        <f t="shared" si="4"/>
        <v>28951.392059509926</v>
      </c>
      <c r="J27" s="25">
        <f t="shared" si="5"/>
        <v>0.10639818392473745</v>
      </c>
      <c r="L27" s="22">
        <f t="shared" si="11"/>
        <v>32398.537624582812</v>
      </c>
      <c r="M27" s="5">
        <f>scrimecost*Meta!O24</f>
        <v>16694.291999999998</v>
      </c>
      <c r="N27" s="5">
        <f>L27-Grade10!L27</f>
        <v>269.43920790591073</v>
      </c>
      <c r="O27" s="5">
        <f>Grade10!M27-M27</f>
        <v>832.34400000000096</v>
      </c>
      <c r="P27" s="22">
        <f t="shared" si="12"/>
        <v>140.01603791102056</v>
      </c>
      <c r="Q27" s="22"/>
      <c r="R27" s="22"/>
      <c r="S27" s="22">
        <f t="shared" si="6"/>
        <v>985.97341540451373</v>
      </c>
      <c r="T27" s="22">
        <f t="shared" si="7"/>
        <v>495.5527870823235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25133.144532077906</v>
      </c>
      <c r="D28" s="5">
        <f t="shared" si="0"/>
        <v>24227.495801530506</v>
      </c>
      <c r="E28" s="5">
        <f t="shared" si="1"/>
        <v>14727.495801530506</v>
      </c>
      <c r="F28" s="5">
        <f t="shared" si="2"/>
        <v>5110.2773791997097</v>
      </c>
      <c r="G28" s="5">
        <f t="shared" si="3"/>
        <v>19117.218422330796</v>
      </c>
      <c r="H28" s="22">
        <f t="shared" si="10"/>
        <v>11561.33178305732</v>
      </c>
      <c r="I28" s="5">
        <f t="shared" si="4"/>
        <v>29580.223685997669</v>
      </c>
      <c r="J28" s="25">
        <f t="shared" si="5"/>
        <v>0.10925748717403438</v>
      </c>
      <c r="L28" s="22">
        <f t="shared" si="11"/>
        <v>33208.501065197379</v>
      </c>
      <c r="M28" s="5">
        <f>scrimecost*Meta!O25</f>
        <v>16694.291999999998</v>
      </c>
      <c r="N28" s="5">
        <f>L28-Grade10!L28</f>
        <v>276.17518810355978</v>
      </c>
      <c r="O28" s="5">
        <f>Grade10!M28-M28</f>
        <v>832.34400000000096</v>
      </c>
      <c r="P28" s="22">
        <f t="shared" si="12"/>
        <v>142.55188330879605</v>
      </c>
      <c r="Q28" s="22"/>
      <c r="R28" s="22"/>
      <c r="S28" s="22">
        <f t="shared" si="6"/>
        <v>991.50592021672719</v>
      </c>
      <c r="T28" s="22">
        <f t="shared" si="7"/>
        <v>481.4833408698297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25761.473145379852</v>
      </c>
      <c r="D29" s="5">
        <f t="shared" si="0"/>
        <v>24796.133196568768</v>
      </c>
      <c r="E29" s="5">
        <f t="shared" si="1"/>
        <v>15296.133196568768</v>
      </c>
      <c r="F29" s="5">
        <f t="shared" si="2"/>
        <v>5295.9374886797032</v>
      </c>
      <c r="G29" s="5">
        <f t="shared" si="3"/>
        <v>19500.195707889063</v>
      </c>
      <c r="H29" s="22">
        <f t="shared" si="10"/>
        <v>11850.365077633751</v>
      </c>
      <c r="I29" s="5">
        <f t="shared" si="4"/>
        <v>30224.776103147608</v>
      </c>
      <c r="J29" s="25">
        <f t="shared" si="5"/>
        <v>0.11204705131968996</v>
      </c>
      <c r="L29" s="22">
        <f t="shared" si="11"/>
        <v>34038.713591827305</v>
      </c>
      <c r="M29" s="5">
        <f>scrimecost*Meta!O26</f>
        <v>16694.291999999998</v>
      </c>
      <c r="N29" s="5">
        <f>L29-Grade10!L29</f>
        <v>283.07956780613313</v>
      </c>
      <c r="O29" s="5">
        <f>Grade10!M29-M29</f>
        <v>832.34400000000096</v>
      </c>
      <c r="P29" s="22">
        <f t="shared" si="12"/>
        <v>145.15112484151595</v>
      </c>
      <c r="Q29" s="22"/>
      <c r="R29" s="22"/>
      <c r="S29" s="22">
        <f t="shared" si="6"/>
        <v>997.17673764923757</v>
      </c>
      <c r="T29" s="22">
        <f t="shared" si="7"/>
        <v>467.86367534201702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26405.509974014345</v>
      </c>
      <c r="D30" s="5">
        <f t="shared" si="0"/>
        <v>25378.986526482982</v>
      </c>
      <c r="E30" s="5">
        <f t="shared" si="1"/>
        <v>15878.986526482982</v>
      </c>
      <c r="F30" s="5">
        <f t="shared" si="2"/>
        <v>5486.2391008966933</v>
      </c>
      <c r="G30" s="5">
        <f t="shared" si="3"/>
        <v>19892.747425586291</v>
      </c>
      <c r="H30" s="22">
        <f t="shared" si="10"/>
        <v>12146.624204574595</v>
      </c>
      <c r="I30" s="5">
        <f t="shared" si="4"/>
        <v>30885.442330726299</v>
      </c>
      <c r="J30" s="25">
        <f t="shared" si="5"/>
        <v>0.11476857731545144</v>
      </c>
      <c r="L30" s="22">
        <f t="shared" si="11"/>
        <v>34889.681431622994</v>
      </c>
      <c r="M30" s="5">
        <f>scrimecost*Meta!O27</f>
        <v>16694.291999999998</v>
      </c>
      <c r="N30" s="5">
        <f>L30-Grade10!L30</f>
        <v>290.15655700129719</v>
      </c>
      <c r="O30" s="5">
        <f>Grade10!M30-M30</f>
        <v>832.34400000000096</v>
      </c>
      <c r="P30" s="22">
        <f t="shared" si="12"/>
        <v>147.81534741255388</v>
      </c>
      <c r="Q30" s="22"/>
      <c r="R30" s="22"/>
      <c r="S30" s="22">
        <f t="shared" si="6"/>
        <v>1002.9893255175738</v>
      </c>
      <c r="T30" s="22">
        <f t="shared" si="7"/>
        <v>454.67883272277999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27065.647723364706</v>
      </c>
      <c r="D31" s="5">
        <f t="shared" si="0"/>
        <v>25976.411189645059</v>
      </c>
      <c r="E31" s="5">
        <f t="shared" si="1"/>
        <v>16476.411189645059</v>
      </c>
      <c r="F31" s="5">
        <f t="shared" si="2"/>
        <v>5681.2982534191124</v>
      </c>
      <c r="G31" s="5">
        <f t="shared" si="3"/>
        <v>20295.112936225945</v>
      </c>
      <c r="H31" s="22">
        <f t="shared" si="10"/>
        <v>12450.28980968896</v>
      </c>
      <c r="I31" s="5">
        <f t="shared" si="4"/>
        <v>31562.625213994455</v>
      </c>
      <c r="J31" s="25">
        <f t="shared" si="5"/>
        <v>0.11742372462838954</v>
      </c>
      <c r="L31" s="22">
        <f t="shared" si="11"/>
        <v>35761.923467413566</v>
      </c>
      <c r="M31" s="5">
        <f>scrimecost*Meta!O28</f>
        <v>14602.751999999999</v>
      </c>
      <c r="N31" s="5">
        <f>L31-Grade10!L31</f>
        <v>297.4104709263338</v>
      </c>
      <c r="O31" s="5">
        <f>Grade10!M31-M31</f>
        <v>728.06400000000031</v>
      </c>
      <c r="P31" s="22">
        <f t="shared" si="12"/>
        <v>150.5461755478677</v>
      </c>
      <c r="Q31" s="22"/>
      <c r="R31" s="22"/>
      <c r="S31" s="22">
        <f t="shared" si="6"/>
        <v>917.38938808261457</v>
      </c>
      <c r="T31" s="22">
        <f t="shared" si="7"/>
        <v>401.81243549697814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27742.288916448822</v>
      </c>
      <c r="D32" s="5">
        <f t="shared" si="0"/>
        <v>26588.771469386185</v>
      </c>
      <c r="E32" s="5">
        <f t="shared" si="1"/>
        <v>17088.771469386185</v>
      </c>
      <c r="F32" s="5">
        <f t="shared" si="2"/>
        <v>5881.2338847545898</v>
      </c>
      <c r="G32" s="5">
        <f t="shared" si="3"/>
        <v>20707.537584631595</v>
      </c>
      <c r="H32" s="22">
        <f t="shared" si="10"/>
        <v>12761.547054931185</v>
      </c>
      <c r="I32" s="5">
        <f t="shared" si="4"/>
        <v>32256.737669344315</v>
      </c>
      <c r="J32" s="25">
        <f t="shared" si="5"/>
        <v>0.12001411225076811</v>
      </c>
      <c r="L32" s="22">
        <f t="shared" si="11"/>
        <v>36655.971554098905</v>
      </c>
      <c r="M32" s="5">
        <f>scrimecost*Meta!O29</f>
        <v>14602.751999999999</v>
      </c>
      <c r="N32" s="5">
        <f>L32-Grade10!L32</f>
        <v>304.84573269949033</v>
      </c>
      <c r="O32" s="5">
        <f>Grade10!M32-M32</f>
        <v>728.06400000000031</v>
      </c>
      <c r="P32" s="22">
        <f t="shared" si="12"/>
        <v>153.34527438656437</v>
      </c>
      <c r="Q32" s="22"/>
      <c r="R32" s="22"/>
      <c r="S32" s="22">
        <f t="shared" si="6"/>
        <v>923.49623821177897</v>
      </c>
      <c r="T32" s="22">
        <f t="shared" si="7"/>
        <v>390.81032396315828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28435.846139360037</v>
      </c>
      <c r="D33" s="5">
        <f t="shared" si="0"/>
        <v>27216.440756120835</v>
      </c>
      <c r="E33" s="5">
        <f t="shared" si="1"/>
        <v>17716.440756120835</v>
      </c>
      <c r="F33" s="5">
        <f t="shared" si="2"/>
        <v>6086.1679068734529</v>
      </c>
      <c r="G33" s="5">
        <f t="shared" si="3"/>
        <v>21130.272849247383</v>
      </c>
      <c r="H33" s="22">
        <f t="shared" si="10"/>
        <v>13080.58573130446</v>
      </c>
      <c r="I33" s="5">
        <f t="shared" si="4"/>
        <v>32968.20293607792</v>
      </c>
      <c r="J33" s="25">
        <f t="shared" si="5"/>
        <v>0.12254131968723504</v>
      </c>
      <c r="L33" s="22">
        <f t="shared" si="11"/>
        <v>37572.370842951364</v>
      </c>
      <c r="M33" s="5">
        <f>scrimecost*Meta!O30</f>
        <v>14602.751999999999</v>
      </c>
      <c r="N33" s="5">
        <f>L33-Grade10!L33</f>
        <v>312.4668760169734</v>
      </c>
      <c r="O33" s="5">
        <f>Grade10!M33-M33</f>
        <v>728.06400000000031</v>
      </c>
      <c r="P33" s="22">
        <f t="shared" si="12"/>
        <v>156.21435069622848</v>
      </c>
      <c r="Q33" s="22"/>
      <c r="R33" s="22"/>
      <c r="S33" s="22">
        <f t="shared" si="6"/>
        <v>929.75575959417142</v>
      </c>
      <c r="T33" s="22">
        <f t="shared" si="7"/>
        <v>380.15526565981361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29146.742292844036</v>
      </c>
      <c r="D34" s="5">
        <f t="shared" si="0"/>
        <v>27859.801775023854</v>
      </c>
      <c r="E34" s="5">
        <f t="shared" si="1"/>
        <v>18359.801775023854</v>
      </c>
      <c r="F34" s="5">
        <f t="shared" si="2"/>
        <v>6296.2252795452878</v>
      </c>
      <c r="G34" s="5">
        <f t="shared" si="3"/>
        <v>21563.576495478566</v>
      </c>
      <c r="H34" s="22">
        <f t="shared" si="10"/>
        <v>13407.600374587073</v>
      </c>
      <c r="I34" s="5">
        <f t="shared" si="4"/>
        <v>33697.454834479868</v>
      </c>
      <c r="J34" s="25">
        <f t="shared" si="5"/>
        <v>0.12500688791793449</v>
      </c>
      <c r="L34" s="22">
        <f t="shared" si="11"/>
        <v>38511.680114025155</v>
      </c>
      <c r="M34" s="5">
        <f>scrimecost*Meta!O31</f>
        <v>14602.751999999999</v>
      </c>
      <c r="N34" s="5">
        <f>L34-Grade10!L34</f>
        <v>320.27854791740538</v>
      </c>
      <c r="O34" s="5">
        <f>Grade10!M34-M34</f>
        <v>728.06400000000031</v>
      </c>
      <c r="P34" s="22">
        <f t="shared" si="12"/>
        <v>159.15515391363419</v>
      </c>
      <c r="Q34" s="22"/>
      <c r="R34" s="22"/>
      <c r="S34" s="22">
        <f t="shared" si="6"/>
        <v>936.17176901112964</v>
      </c>
      <c r="T34" s="22">
        <f t="shared" si="7"/>
        <v>369.83576678120187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29875.410850165135</v>
      </c>
      <c r="D35" s="5">
        <f t="shared" si="0"/>
        <v>28519.24681939945</v>
      </c>
      <c r="E35" s="5">
        <f t="shared" si="1"/>
        <v>19019.24681939945</v>
      </c>
      <c r="F35" s="5">
        <f t="shared" si="2"/>
        <v>6511.5340865339203</v>
      </c>
      <c r="G35" s="5">
        <f t="shared" si="3"/>
        <v>22007.71273286553</v>
      </c>
      <c r="H35" s="22">
        <f t="shared" si="10"/>
        <v>13742.790383951748</v>
      </c>
      <c r="I35" s="5">
        <f t="shared" si="4"/>
        <v>34444.938030341858</v>
      </c>
      <c r="J35" s="25">
        <f t="shared" si="5"/>
        <v>0.12741232033812908</v>
      </c>
      <c r="L35" s="22">
        <f t="shared" si="11"/>
        <v>39474.472116875782</v>
      </c>
      <c r="M35" s="5">
        <f>scrimecost*Meta!O32</f>
        <v>14602.751999999999</v>
      </c>
      <c r="N35" s="5">
        <f>L35-Grade10!L35</f>
        <v>328.28551161533687</v>
      </c>
      <c r="O35" s="5">
        <f>Grade10!M35-M35</f>
        <v>728.06400000000031</v>
      </c>
      <c r="P35" s="22">
        <f t="shared" si="12"/>
        <v>162.16947721147503</v>
      </c>
      <c r="Q35" s="22"/>
      <c r="R35" s="22"/>
      <c r="S35" s="22">
        <f t="shared" si="6"/>
        <v>942.74817866350588</v>
      </c>
      <c r="T35" s="22">
        <f t="shared" si="7"/>
        <v>359.8407198321454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30622.296121419262</v>
      </c>
      <c r="D36" s="5">
        <f t="shared" si="0"/>
        <v>29195.177989884432</v>
      </c>
      <c r="E36" s="5">
        <f t="shared" si="1"/>
        <v>19695.177989884432</v>
      </c>
      <c r="F36" s="5">
        <f t="shared" si="2"/>
        <v>6732.2256136972674</v>
      </c>
      <c r="G36" s="5">
        <f t="shared" si="3"/>
        <v>22462.952376187164</v>
      </c>
      <c r="H36" s="22">
        <f t="shared" si="10"/>
        <v>14086.360143550541</v>
      </c>
      <c r="I36" s="5">
        <f t="shared" si="4"/>
        <v>35211.108306100403</v>
      </c>
      <c r="J36" s="25">
        <f t="shared" si="5"/>
        <v>0.12975908367490424</v>
      </c>
      <c r="L36" s="22">
        <f t="shared" si="11"/>
        <v>40461.333919797667</v>
      </c>
      <c r="M36" s="5">
        <f>scrimecost*Meta!O33</f>
        <v>11801.356</v>
      </c>
      <c r="N36" s="5">
        <f>L36-Grade10!L36</f>
        <v>336.4926494057072</v>
      </c>
      <c r="O36" s="5">
        <f>Grade10!M36-M36</f>
        <v>588.39200000000164</v>
      </c>
      <c r="P36" s="22">
        <f t="shared" si="12"/>
        <v>165.25915859176189</v>
      </c>
      <c r="Q36" s="22"/>
      <c r="R36" s="22"/>
      <c r="S36" s="22">
        <f t="shared" si="6"/>
        <v>826.8569825571883</v>
      </c>
      <c r="T36" s="22">
        <f t="shared" si="7"/>
        <v>304.93427259908077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31387.853524454746</v>
      </c>
      <c r="D37" s="5">
        <f t="shared" ref="D37:D56" si="15">IF(A37&lt;startage,1,0)*(C37*(1-initialunempprob))+IF(A37=startage,1,0)*(C37*(1-unempprob))+IF(A37&gt;startage,1,0)*(C37*(1-unempprob)+unempprob*300*52)</f>
        <v>29888.007439631547</v>
      </c>
      <c r="E37" s="5">
        <f t="shared" si="1"/>
        <v>20388.007439631547</v>
      </c>
      <c r="F37" s="5">
        <f t="shared" si="2"/>
        <v>6958.4344290397003</v>
      </c>
      <c r="G37" s="5">
        <f t="shared" si="3"/>
        <v>22929.573010591848</v>
      </c>
      <c r="H37" s="22">
        <f t="shared" ref="H37:H56" si="16">benefits*B37/expnorm</f>
        <v>14438.519147139306</v>
      </c>
      <c r="I37" s="5">
        <f t="shared" ref="I37:I56" si="17">G37+IF(A37&lt;startage,1,0)*(H37*(1-initialunempprob))+IF(A37&gt;=startage,1,0)*(H37*(1-unempprob))</f>
        <v>35996.432838752924</v>
      </c>
      <c r="J37" s="25">
        <f t="shared" si="5"/>
        <v>0.13204860888151421</v>
      </c>
      <c r="L37" s="22">
        <f t="shared" ref="L37:L56" si="18">(sincome+sbenefits)*(1-sunemp)*B37/expnorm</f>
        <v>41472.867267792615</v>
      </c>
      <c r="M37" s="5">
        <f>scrimecost*Meta!O34</f>
        <v>11801.356</v>
      </c>
      <c r="N37" s="5">
        <f>L37-Grade10!L37</f>
        <v>344.90496564086061</v>
      </c>
      <c r="O37" s="5">
        <f>Grade10!M37-M37</f>
        <v>588.39200000000164</v>
      </c>
      <c r="P37" s="22">
        <f t="shared" si="12"/>
        <v>168.42608200655593</v>
      </c>
      <c r="Q37" s="22"/>
      <c r="R37" s="22"/>
      <c r="S37" s="22">
        <f t="shared" si="6"/>
        <v>833.76632294822332</v>
      </c>
      <c r="T37" s="22">
        <f t="shared" si="7"/>
        <v>297.08547978311555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32172.549862566109</v>
      </c>
      <c r="D38" s="5">
        <f t="shared" si="15"/>
        <v>30598.157625622331</v>
      </c>
      <c r="E38" s="5">
        <f t="shared" si="1"/>
        <v>21098.157625622331</v>
      </c>
      <c r="F38" s="5">
        <f t="shared" si="2"/>
        <v>7190.2984647656904</v>
      </c>
      <c r="G38" s="5">
        <f t="shared" si="3"/>
        <v>23407.859160856642</v>
      </c>
      <c r="H38" s="22">
        <f t="shared" si="16"/>
        <v>14799.482125817785</v>
      </c>
      <c r="I38" s="5">
        <f t="shared" si="17"/>
        <v>36801.390484721735</v>
      </c>
      <c r="J38" s="25">
        <f t="shared" si="5"/>
        <v>0.13428229200991412</v>
      </c>
      <c r="L38" s="22">
        <f t="shared" si="18"/>
        <v>42509.688949487419</v>
      </c>
      <c r="M38" s="5">
        <f>scrimecost*Meta!O35</f>
        <v>11801.356</v>
      </c>
      <c r="N38" s="5">
        <f>L38-Grade10!L38</f>
        <v>353.52758978186466</v>
      </c>
      <c r="O38" s="5">
        <f>Grade10!M38-M38</f>
        <v>588.39200000000164</v>
      </c>
      <c r="P38" s="22">
        <f t="shared" si="12"/>
        <v>171.6721785067198</v>
      </c>
      <c r="Q38" s="22"/>
      <c r="R38" s="22"/>
      <c r="S38" s="22">
        <f t="shared" si="6"/>
        <v>840.84839684902011</v>
      </c>
      <c r="T38" s="22">
        <f t="shared" si="7"/>
        <v>289.47829964372283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32976.863609130269</v>
      </c>
      <c r="D39" s="5">
        <f t="shared" si="15"/>
        <v>31326.061566262895</v>
      </c>
      <c r="E39" s="5">
        <f t="shared" si="1"/>
        <v>21826.061566262895</v>
      </c>
      <c r="F39" s="5">
        <f t="shared" si="2"/>
        <v>7427.9591013848349</v>
      </c>
      <c r="G39" s="5">
        <f t="shared" si="3"/>
        <v>23898.102464878059</v>
      </c>
      <c r="H39" s="22">
        <f t="shared" si="16"/>
        <v>15169.469178963232</v>
      </c>
      <c r="I39" s="5">
        <f t="shared" si="17"/>
        <v>37626.472071839788</v>
      </c>
      <c r="J39" s="25">
        <f t="shared" ref="J39:J56" si="19">(F39-(IF(A39&gt;startage,1,0)*(unempprob*300*52)))/(IF(A39&lt;startage,1,0)*((C39+H39)*(1-initialunempprob))+IF(A39&gt;=startage,1,0)*((C39+H39)*(1-unempprob)))</f>
        <v>0.13646149506201166</v>
      </c>
      <c r="L39" s="22">
        <f t="shared" si="18"/>
        <v>43572.431173224621</v>
      </c>
      <c r="M39" s="5">
        <f>scrimecost*Meta!O36</f>
        <v>11801.356</v>
      </c>
      <c r="N39" s="5">
        <f>L39-Grade10!L39</f>
        <v>362.36577952643711</v>
      </c>
      <c r="O39" s="5">
        <f>Grade10!M39-M39</f>
        <v>588.39200000000164</v>
      </c>
      <c r="P39" s="22">
        <f t="shared" si="12"/>
        <v>174.99942741938784</v>
      </c>
      <c r="Q39" s="22"/>
      <c r="R39" s="22"/>
      <c r="S39" s="22">
        <f t="shared" ref="S39:S69" si="20">IF(A39&lt;startage,1,0)*(N39-Q39-R39)+IF(A39&gt;=startage,1,0)*completionprob*(N39*spart+O39+P39)</f>
        <v>848.10752259735841</v>
      </c>
      <c r="T39" s="22">
        <f t="shared" ref="T39:T69" si="21">S39/sreturn^(A39-startage+1)</f>
        <v>282.10479220700148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33801.285199358521</v>
      </c>
      <c r="D40" s="5">
        <f t="shared" si="15"/>
        <v>32072.163105419462</v>
      </c>
      <c r="E40" s="5">
        <f t="shared" si="1"/>
        <v>22572.163105419462</v>
      </c>
      <c r="F40" s="5">
        <f t="shared" si="2"/>
        <v>7671.5612539194544</v>
      </c>
      <c r="G40" s="5">
        <f t="shared" si="3"/>
        <v>24400.601851500007</v>
      </c>
      <c r="H40" s="22">
        <f t="shared" si="16"/>
        <v>15548.70590843731</v>
      </c>
      <c r="I40" s="5">
        <f t="shared" si="17"/>
        <v>38472.18069863577</v>
      </c>
      <c r="J40" s="25">
        <f t="shared" si="19"/>
        <v>0.13858754682015556</v>
      </c>
      <c r="L40" s="22">
        <f t="shared" si="18"/>
        <v>44661.741952555232</v>
      </c>
      <c r="M40" s="5">
        <f>scrimecost*Meta!O37</f>
        <v>11801.356</v>
      </c>
      <c r="N40" s="5">
        <f>L40-Grade10!L40</f>
        <v>371.42492401460186</v>
      </c>
      <c r="O40" s="5">
        <f>Grade10!M40-M40</f>
        <v>588.39200000000164</v>
      </c>
      <c r="P40" s="22">
        <f t="shared" ref="P40:P56" si="22">(spart-initialspart)*(L40*J40+nptrans)</f>
        <v>178.40985755487253</v>
      </c>
      <c r="Q40" s="22"/>
      <c r="R40" s="22"/>
      <c r="S40" s="22">
        <f t="shared" si="20"/>
        <v>855.54812648939424</v>
      </c>
      <c r="T40" s="22">
        <f t="shared" si="21"/>
        <v>274.95728375453263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34646.317329342477</v>
      </c>
      <c r="D41" s="5">
        <f t="shared" si="15"/>
        <v>32836.917183054946</v>
      </c>
      <c r="E41" s="5">
        <f t="shared" si="1"/>
        <v>23336.917183054946</v>
      </c>
      <c r="F41" s="5">
        <f t="shared" si="2"/>
        <v>7921.2534602674396</v>
      </c>
      <c r="G41" s="5">
        <f t="shared" si="3"/>
        <v>24915.663722787507</v>
      </c>
      <c r="H41" s="22">
        <f t="shared" si="16"/>
        <v>15937.423556148242</v>
      </c>
      <c r="I41" s="5">
        <f t="shared" si="17"/>
        <v>39339.032041101666</v>
      </c>
      <c r="J41" s="25">
        <f t="shared" si="19"/>
        <v>0.14066174365736916</v>
      </c>
      <c r="L41" s="22">
        <f t="shared" si="18"/>
        <v>45778.285501369101</v>
      </c>
      <c r="M41" s="5">
        <f>scrimecost*Meta!O38</f>
        <v>7884.4719999999998</v>
      </c>
      <c r="N41" s="5">
        <f>L41-Grade10!L41</f>
        <v>380.71054711494799</v>
      </c>
      <c r="O41" s="5">
        <f>Grade10!M41-M41</f>
        <v>393.10399999999936</v>
      </c>
      <c r="P41" s="22">
        <f t="shared" si="22"/>
        <v>181.90554844374429</v>
      </c>
      <c r="Q41" s="22"/>
      <c r="R41" s="22"/>
      <c r="S41" s="22">
        <f t="shared" si="20"/>
        <v>691.7118814787176</v>
      </c>
      <c r="T41" s="22">
        <f t="shared" si="21"/>
        <v>214.78663580419686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35512.475262576045</v>
      </c>
      <c r="D42" s="5">
        <f t="shared" si="15"/>
        <v>33620.790112631323</v>
      </c>
      <c r="E42" s="5">
        <f t="shared" si="1"/>
        <v>24120.790112631323</v>
      </c>
      <c r="F42" s="5">
        <f t="shared" si="2"/>
        <v>8177.1879717741267</v>
      </c>
      <c r="G42" s="5">
        <f t="shared" si="3"/>
        <v>25443.602140857198</v>
      </c>
      <c r="H42" s="22">
        <f t="shared" si="16"/>
        <v>16335.859145051949</v>
      </c>
      <c r="I42" s="5">
        <f t="shared" si="17"/>
        <v>40227.55466712921</v>
      </c>
      <c r="J42" s="25">
        <f t="shared" si="19"/>
        <v>0.14268535032782143</v>
      </c>
      <c r="L42" s="22">
        <f t="shared" si="18"/>
        <v>46922.742638903328</v>
      </c>
      <c r="M42" s="5">
        <f>scrimecost*Meta!O39</f>
        <v>7884.4719999999998</v>
      </c>
      <c r="N42" s="5">
        <f>L42-Grade10!L42</f>
        <v>390.2283107928306</v>
      </c>
      <c r="O42" s="5">
        <f>Grade10!M42-M42</f>
        <v>393.10399999999936</v>
      </c>
      <c r="P42" s="22">
        <f t="shared" si="22"/>
        <v>185.48863160483791</v>
      </c>
      <c r="Q42" s="22"/>
      <c r="R42" s="22"/>
      <c r="S42" s="22">
        <f t="shared" si="20"/>
        <v>699.52916594278997</v>
      </c>
      <c r="T42" s="22">
        <f t="shared" si="21"/>
        <v>209.86938146912485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36400.287144140435</v>
      </c>
      <c r="D43" s="5">
        <f t="shared" si="15"/>
        <v>34424.259865447093</v>
      </c>
      <c r="E43" s="5">
        <f t="shared" si="1"/>
        <v>24924.259865447093</v>
      </c>
      <c r="F43" s="5">
        <f t="shared" si="2"/>
        <v>8439.5208460684753</v>
      </c>
      <c r="G43" s="5">
        <f t="shared" si="3"/>
        <v>25984.73901937862</v>
      </c>
      <c r="H43" s="22">
        <f t="shared" si="16"/>
        <v>16744.255623678244</v>
      </c>
      <c r="I43" s="5">
        <f t="shared" si="17"/>
        <v>41138.290358807433</v>
      </c>
      <c r="J43" s="25">
        <f t="shared" si="19"/>
        <v>0.1446596007380187</v>
      </c>
      <c r="L43" s="22">
        <f t="shared" si="18"/>
        <v>48095.811204875907</v>
      </c>
      <c r="M43" s="5">
        <f>scrimecost*Meta!O40</f>
        <v>7884.4719999999998</v>
      </c>
      <c r="N43" s="5">
        <f>L43-Grade10!L43</f>
        <v>399.98401856263808</v>
      </c>
      <c r="O43" s="5">
        <f>Grade10!M43-M43</f>
        <v>393.10399999999936</v>
      </c>
      <c r="P43" s="22">
        <f t="shared" si="22"/>
        <v>189.16129184495881</v>
      </c>
      <c r="Q43" s="22"/>
      <c r="R43" s="22"/>
      <c r="S43" s="22">
        <f t="shared" si="20"/>
        <v>707.54188251845324</v>
      </c>
      <c r="T43" s="22">
        <f t="shared" si="21"/>
        <v>205.09574228737566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37310.294322743954</v>
      </c>
      <c r="D44" s="5">
        <f t="shared" si="15"/>
        <v>35247.816362083278</v>
      </c>
      <c r="E44" s="5">
        <f t="shared" si="1"/>
        <v>25747.816362083278</v>
      </c>
      <c r="F44" s="5">
        <f t="shared" si="2"/>
        <v>8708.4120422201904</v>
      </c>
      <c r="G44" s="5">
        <f t="shared" si="3"/>
        <v>26539.40431986309</v>
      </c>
      <c r="H44" s="22">
        <f t="shared" si="16"/>
        <v>17162.862014270202</v>
      </c>
      <c r="I44" s="5">
        <f t="shared" si="17"/>
        <v>42071.794442777624</v>
      </c>
      <c r="J44" s="25">
        <f t="shared" si="19"/>
        <v>0.14658569869918689</v>
      </c>
      <c r="L44" s="22">
        <f t="shared" si="18"/>
        <v>49298.206484997812</v>
      </c>
      <c r="M44" s="5">
        <f>scrimecost*Meta!O41</f>
        <v>7884.4719999999998</v>
      </c>
      <c r="N44" s="5">
        <f>L44-Grade10!L44</f>
        <v>409.98361902672332</v>
      </c>
      <c r="O44" s="5">
        <f>Grade10!M44-M44</f>
        <v>393.10399999999936</v>
      </c>
      <c r="P44" s="22">
        <f t="shared" si="22"/>
        <v>192.92576859108283</v>
      </c>
      <c r="Q44" s="22"/>
      <c r="R44" s="22"/>
      <c r="S44" s="22">
        <f t="shared" si="20"/>
        <v>715.75491700852399</v>
      </c>
      <c r="T44" s="22">
        <f t="shared" si="21"/>
        <v>200.46108098732006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38243.051680812547</v>
      </c>
      <c r="D45" s="5">
        <f t="shared" si="15"/>
        <v>36091.961771135357</v>
      </c>
      <c r="E45" s="5">
        <f t="shared" si="1"/>
        <v>26591.961771135357</v>
      </c>
      <c r="F45" s="5">
        <f t="shared" si="2"/>
        <v>8984.0255182756937</v>
      </c>
      <c r="G45" s="5">
        <f t="shared" si="3"/>
        <v>27107.936252859661</v>
      </c>
      <c r="H45" s="22">
        <f t="shared" si="16"/>
        <v>17591.933564626957</v>
      </c>
      <c r="I45" s="5">
        <f t="shared" si="17"/>
        <v>43028.636128847058</v>
      </c>
      <c r="J45" s="25">
        <f t="shared" si="19"/>
        <v>0.14846481866130215</v>
      </c>
      <c r="L45" s="22">
        <f t="shared" si="18"/>
        <v>50530.661647122746</v>
      </c>
      <c r="M45" s="5">
        <f>scrimecost*Meta!O42</f>
        <v>7884.4719999999998</v>
      </c>
      <c r="N45" s="5">
        <f>L45-Grade10!L45</f>
        <v>420.23320950238849</v>
      </c>
      <c r="O45" s="5">
        <f>Grade10!M45-M45</f>
        <v>393.10399999999936</v>
      </c>
      <c r="P45" s="22">
        <f t="shared" si="22"/>
        <v>196.78435725585987</v>
      </c>
      <c r="Q45" s="22"/>
      <c r="R45" s="22"/>
      <c r="S45" s="22">
        <f t="shared" si="20"/>
        <v>724.17327736083564</v>
      </c>
      <c r="T45" s="22">
        <f t="shared" si="21"/>
        <v>195.96091498394782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39199.127972832852</v>
      </c>
      <c r="D46" s="5">
        <f t="shared" si="15"/>
        <v>36957.210815413731</v>
      </c>
      <c r="E46" s="5">
        <f t="shared" si="1"/>
        <v>27457.210815413731</v>
      </c>
      <c r="F46" s="5">
        <f t="shared" si="2"/>
        <v>9266.529331232583</v>
      </c>
      <c r="G46" s="5">
        <f t="shared" si="3"/>
        <v>27690.68148418115</v>
      </c>
      <c r="H46" s="22">
        <f t="shared" si="16"/>
        <v>18031.731903742624</v>
      </c>
      <c r="I46" s="5">
        <f t="shared" si="17"/>
        <v>44009.398857068227</v>
      </c>
      <c r="J46" s="25">
        <f t="shared" si="19"/>
        <v>0.15029810642921945</v>
      </c>
      <c r="L46" s="22">
        <f t="shared" si="18"/>
        <v>51793.928188300801</v>
      </c>
      <c r="M46" s="5">
        <f>scrimecost*Meta!O43</f>
        <v>4373.2199999999993</v>
      </c>
      <c r="N46" s="5">
        <f>L46-Grade10!L46</f>
        <v>430.73903973992856</v>
      </c>
      <c r="O46" s="5">
        <f>Grade10!M46-M46</f>
        <v>218.03999999999996</v>
      </c>
      <c r="P46" s="22">
        <f t="shared" si="22"/>
        <v>200.73941063725633</v>
      </c>
      <c r="Q46" s="22"/>
      <c r="R46" s="22"/>
      <c r="S46" s="22">
        <f t="shared" si="20"/>
        <v>579.09590472194748</v>
      </c>
      <c r="T46" s="22">
        <f t="shared" si="21"/>
        <v>151.40446859549905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40179.106172153675</v>
      </c>
      <c r="D47" s="5">
        <f t="shared" si="15"/>
        <v>37844.091085799075</v>
      </c>
      <c r="E47" s="5">
        <f t="shared" si="1"/>
        <v>28344.091085799075</v>
      </c>
      <c r="F47" s="5">
        <f t="shared" si="2"/>
        <v>9556.0957395133973</v>
      </c>
      <c r="G47" s="5">
        <f t="shared" si="3"/>
        <v>28287.995346285679</v>
      </c>
      <c r="H47" s="22">
        <f t="shared" si="16"/>
        <v>18482.525201336193</v>
      </c>
      <c r="I47" s="5">
        <f t="shared" si="17"/>
        <v>45014.680653494936</v>
      </c>
      <c r="J47" s="25">
        <f t="shared" si="19"/>
        <v>0.15208667986133384</v>
      </c>
      <c r="L47" s="22">
        <f t="shared" si="18"/>
        <v>53088.776393008331</v>
      </c>
      <c r="M47" s="5">
        <f>scrimecost*Meta!O44</f>
        <v>4373.2199999999993</v>
      </c>
      <c r="N47" s="5">
        <f>L47-Grade10!L47</f>
        <v>441.50751573344314</v>
      </c>
      <c r="O47" s="5">
        <f>Grade10!M47-M47</f>
        <v>218.03999999999996</v>
      </c>
      <c r="P47" s="22">
        <f t="shared" si="22"/>
        <v>204.79334035318772</v>
      </c>
      <c r="Q47" s="22"/>
      <c r="R47" s="22"/>
      <c r="S47" s="22">
        <f t="shared" si="20"/>
        <v>587.94044456710412</v>
      </c>
      <c r="T47" s="22">
        <f t="shared" si="21"/>
        <v>148.51925836351356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41183.583826457507</v>
      </c>
      <c r="D48" s="5">
        <f t="shared" si="15"/>
        <v>38753.143362944043</v>
      </c>
      <c r="E48" s="5">
        <f t="shared" si="1"/>
        <v>29253.143362944043</v>
      </c>
      <c r="F48" s="5">
        <f t="shared" si="2"/>
        <v>9852.9013080012301</v>
      </c>
      <c r="G48" s="5">
        <f t="shared" si="3"/>
        <v>28900.242054942813</v>
      </c>
      <c r="H48" s="22">
        <f t="shared" si="16"/>
        <v>18944.588331369596</v>
      </c>
      <c r="I48" s="5">
        <f t="shared" si="17"/>
        <v>46045.094494832301</v>
      </c>
      <c r="J48" s="25">
        <f t="shared" si="19"/>
        <v>0.15383162955120161</v>
      </c>
      <c r="L48" s="22">
        <f t="shared" si="18"/>
        <v>54415.995802833539</v>
      </c>
      <c r="M48" s="5">
        <f>scrimecost*Meta!O45</f>
        <v>4373.2199999999993</v>
      </c>
      <c r="N48" s="5">
        <f>L48-Grade10!L48</f>
        <v>452.54520362678159</v>
      </c>
      <c r="O48" s="5">
        <f>Grade10!M48-M48</f>
        <v>218.03999999999996</v>
      </c>
      <c r="P48" s="22">
        <f t="shared" si="22"/>
        <v>208.9486183120174</v>
      </c>
      <c r="Q48" s="22"/>
      <c r="R48" s="22"/>
      <c r="S48" s="22">
        <f t="shared" si="20"/>
        <v>597.00609790838291</v>
      </c>
      <c r="T48" s="22">
        <f t="shared" si="21"/>
        <v>145.71002692362254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42213.173422118954</v>
      </c>
      <c r="D49" s="5">
        <f t="shared" si="15"/>
        <v>39684.921947017654</v>
      </c>
      <c r="E49" s="5">
        <f t="shared" si="1"/>
        <v>30184.921947017654</v>
      </c>
      <c r="F49" s="5">
        <f t="shared" si="2"/>
        <v>10157.127015701264</v>
      </c>
      <c r="G49" s="5">
        <f t="shared" si="3"/>
        <v>29527.794931316392</v>
      </c>
      <c r="H49" s="22">
        <f t="shared" si="16"/>
        <v>19418.203039653836</v>
      </c>
      <c r="I49" s="5">
        <f t="shared" si="17"/>
        <v>47101.26868220311</v>
      </c>
      <c r="J49" s="25">
        <f t="shared" si="19"/>
        <v>0.15553401949253609</v>
      </c>
      <c r="L49" s="22">
        <f t="shared" si="18"/>
        <v>55776.395697904365</v>
      </c>
      <c r="M49" s="5">
        <f>scrimecost*Meta!O46</f>
        <v>4373.2199999999993</v>
      </c>
      <c r="N49" s="5">
        <f>L49-Grade10!L49</f>
        <v>463.85883371744421</v>
      </c>
      <c r="O49" s="5">
        <f>Grade10!M49-M49</f>
        <v>218.03999999999996</v>
      </c>
      <c r="P49" s="22">
        <f t="shared" si="22"/>
        <v>213.2077782198179</v>
      </c>
      <c r="Q49" s="22"/>
      <c r="R49" s="22"/>
      <c r="S49" s="22">
        <f t="shared" si="20"/>
        <v>606.29839258318918</v>
      </c>
      <c r="T49" s="22">
        <f t="shared" si="21"/>
        <v>142.97441362286696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43268.502757671915</v>
      </c>
      <c r="D50" s="5">
        <f t="shared" si="15"/>
        <v>40639.994995693087</v>
      </c>
      <c r="E50" s="5">
        <f t="shared" si="1"/>
        <v>31139.994995693087</v>
      </c>
      <c r="F50" s="5">
        <f t="shared" si="2"/>
        <v>10468.958366093793</v>
      </c>
      <c r="G50" s="5">
        <f t="shared" si="3"/>
        <v>30171.036629599294</v>
      </c>
      <c r="H50" s="22">
        <f t="shared" si="16"/>
        <v>19903.658115645183</v>
      </c>
      <c r="I50" s="5">
        <f t="shared" si="17"/>
        <v>48183.847224258185</v>
      </c>
      <c r="J50" s="25">
        <f t="shared" si="19"/>
        <v>0.15719488772798423</v>
      </c>
      <c r="L50" s="22">
        <f t="shared" si="18"/>
        <v>57170.805590351978</v>
      </c>
      <c r="M50" s="5">
        <f>scrimecost*Meta!O47</f>
        <v>4373.2199999999993</v>
      </c>
      <c r="N50" s="5">
        <f>L50-Grade10!L50</f>
        <v>475.45530456037523</v>
      </c>
      <c r="O50" s="5">
        <f>Grade10!M50-M50</f>
        <v>218.03999999999996</v>
      </c>
      <c r="P50" s="22">
        <f t="shared" si="22"/>
        <v>217.57341712531331</v>
      </c>
      <c r="Q50" s="22"/>
      <c r="R50" s="22"/>
      <c r="S50" s="22">
        <f t="shared" si="20"/>
        <v>615.8229946248664</v>
      </c>
      <c r="T50" s="22">
        <f t="shared" si="21"/>
        <v>140.31013561593366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44350.215326613717</v>
      </c>
      <c r="D51" s="5">
        <f t="shared" si="15"/>
        <v>41618.944870585416</v>
      </c>
      <c r="E51" s="5">
        <f t="shared" si="1"/>
        <v>32118.944870585416</v>
      </c>
      <c r="F51" s="5">
        <f t="shared" si="2"/>
        <v>10788.585500246138</v>
      </c>
      <c r="G51" s="5">
        <f t="shared" si="3"/>
        <v>30830.359370339276</v>
      </c>
      <c r="H51" s="22">
        <f t="shared" si="16"/>
        <v>20401.24956853631</v>
      </c>
      <c r="I51" s="5">
        <f t="shared" si="17"/>
        <v>49293.490229864634</v>
      </c>
      <c r="J51" s="25">
        <f t="shared" si="19"/>
        <v>0.15881524698208005</v>
      </c>
      <c r="L51" s="22">
        <f t="shared" si="18"/>
        <v>58600.075730110781</v>
      </c>
      <c r="M51" s="5">
        <f>scrimecost*Meta!O48</f>
        <v>2307.0320000000002</v>
      </c>
      <c r="N51" s="5">
        <f>L51-Grade10!L51</f>
        <v>487.3416871744048</v>
      </c>
      <c r="O51" s="5">
        <f>Grade10!M51-M51</f>
        <v>115.02399999999989</v>
      </c>
      <c r="P51" s="22">
        <f t="shared" si="22"/>
        <v>222.04819700344612</v>
      </c>
      <c r="Q51" s="22"/>
      <c r="R51" s="22"/>
      <c r="S51" s="22">
        <f t="shared" si="20"/>
        <v>535.13766371759777</v>
      </c>
      <c r="T51" s="22">
        <f t="shared" si="21"/>
        <v>117.80396209054396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45458.97070977906</v>
      </c>
      <c r="D52" s="5">
        <f t="shared" si="15"/>
        <v>42622.368492350048</v>
      </c>
      <c r="E52" s="5">
        <f t="shared" si="1"/>
        <v>33122.368492350048</v>
      </c>
      <c r="F52" s="5">
        <f t="shared" si="2"/>
        <v>11116.20331275229</v>
      </c>
      <c r="G52" s="5">
        <f t="shared" si="3"/>
        <v>31506.16517959776</v>
      </c>
      <c r="H52" s="22">
        <f t="shared" si="16"/>
        <v>20911.280807749714</v>
      </c>
      <c r="I52" s="5">
        <f t="shared" si="17"/>
        <v>50430.874310611252</v>
      </c>
      <c r="J52" s="25">
        <f t="shared" si="19"/>
        <v>0.16039608527875887</v>
      </c>
      <c r="L52" s="22">
        <f t="shared" si="18"/>
        <v>60065.077623363533</v>
      </c>
      <c r="M52" s="5">
        <f>scrimecost*Meta!O49</f>
        <v>2307.0320000000002</v>
      </c>
      <c r="N52" s="5">
        <f>L52-Grade10!L52</f>
        <v>499.52522935374873</v>
      </c>
      <c r="O52" s="5">
        <f>Grade10!M52-M52</f>
        <v>115.02399999999989</v>
      </c>
      <c r="P52" s="22">
        <f t="shared" si="22"/>
        <v>226.63484637853225</v>
      </c>
      <c r="Q52" s="22"/>
      <c r="R52" s="22"/>
      <c r="S52" s="22">
        <f t="shared" si="20"/>
        <v>545.14444873762977</v>
      </c>
      <c r="T52" s="22">
        <f t="shared" si="21"/>
        <v>115.94905378048468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46595.444977523533</v>
      </c>
      <c r="D53" s="5">
        <f t="shared" si="15"/>
        <v>43650.8777046588</v>
      </c>
      <c r="E53" s="5">
        <f t="shared" si="1"/>
        <v>34150.8777046588</v>
      </c>
      <c r="F53" s="5">
        <f t="shared" si="2"/>
        <v>11452.011570571098</v>
      </c>
      <c r="G53" s="5">
        <f t="shared" si="3"/>
        <v>32198.866134087701</v>
      </c>
      <c r="H53" s="22">
        <f t="shared" si="16"/>
        <v>21434.06282794346</v>
      </c>
      <c r="I53" s="5">
        <f t="shared" si="17"/>
        <v>51596.692993376535</v>
      </c>
      <c r="J53" s="25">
        <f t="shared" si="19"/>
        <v>0.16193836654381139</v>
      </c>
      <c r="L53" s="22">
        <f t="shared" si="18"/>
        <v>61566.704563947627</v>
      </c>
      <c r="M53" s="5">
        <f>scrimecost*Meta!O50</f>
        <v>2307.0320000000002</v>
      </c>
      <c r="N53" s="5">
        <f>L53-Grade10!L53</f>
        <v>512.013360087607</v>
      </c>
      <c r="O53" s="5">
        <f>Grade10!M53-M53</f>
        <v>115.02399999999989</v>
      </c>
      <c r="P53" s="22">
        <f t="shared" si="22"/>
        <v>231.33616198799555</v>
      </c>
      <c r="Q53" s="22"/>
      <c r="R53" s="22"/>
      <c r="S53" s="22">
        <f t="shared" si="20"/>
        <v>555.40140338317769</v>
      </c>
      <c r="T53" s="22">
        <f t="shared" si="21"/>
        <v>114.13630888480375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47760.331101961609</v>
      </c>
      <c r="D54" s="5">
        <f t="shared" si="15"/>
        <v>44705.099647275259</v>
      </c>
      <c r="E54" s="5">
        <f t="shared" si="1"/>
        <v>35205.099647275259</v>
      </c>
      <c r="F54" s="5">
        <f t="shared" si="2"/>
        <v>11866.724999562897</v>
      </c>
      <c r="G54" s="5">
        <f t="shared" si="3"/>
        <v>32838.374647712364</v>
      </c>
      <c r="H54" s="22">
        <f t="shared" si="16"/>
        <v>21969.914398642039</v>
      </c>
      <c r="I54" s="5">
        <f t="shared" si="17"/>
        <v>52721.147178483414</v>
      </c>
      <c r="J54" s="25">
        <f t="shared" si="19"/>
        <v>0.16456035930005902</v>
      </c>
      <c r="L54" s="22">
        <f t="shared" si="18"/>
        <v>63105.872178046302</v>
      </c>
      <c r="M54" s="5">
        <f>scrimecost*Meta!O51</f>
        <v>2307.0320000000002</v>
      </c>
      <c r="N54" s="5">
        <f>L54-Grade10!L54</f>
        <v>524.81369408976752</v>
      </c>
      <c r="O54" s="5">
        <f>Grade10!M54-M54</f>
        <v>115.02399999999989</v>
      </c>
      <c r="P54" s="22">
        <f t="shared" si="22"/>
        <v>237.14214999388074</v>
      </c>
      <c r="Q54" s="22"/>
      <c r="R54" s="22"/>
      <c r="S54" s="22">
        <f t="shared" si="20"/>
        <v>566.78149038127333</v>
      </c>
      <c r="T54" s="22">
        <f t="shared" si="21"/>
        <v>112.53658849191875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48954.339379510668</v>
      </c>
      <c r="D55" s="5">
        <f t="shared" si="15"/>
        <v>45785.677138457155</v>
      </c>
      <c r="E55" s="5">
        <f t="shared" si="1"/>
        <v>36285.677138457155</v>
      </c>
      <c r="F55" s="5">
        <f t="shared" si="2"/>
        <v>12327.591299551977</v>
      </c>
      <c r="G55" s="5">
        <f t="shared" si="3"/>
        <v>33458.085838905179</v>
      </c>
      <c r="H55" s="22">
        <f t="shared" si="16"/>
        <v>22519.162258608096</v>
      </c>
      <c r="I55" s="5">
        <f t="shared" si="17"/>
        <v>53837.927682945505</v>
      </c>
      <c r="J55" s="25">
        <f t="shared" si="19"/>
        <v>0.16767163367358931</v>
      </c>
      <c r="L55" s="22">
        <f t="shared" si="18"/>
        <v>64683.51898249748</v>
      </c>
      <c r="M55" s="5">
        <f>scrimecost*Meta!O52</f>
        <v>2307.0320000000002</v>
      </c>
      <c r="N55" s="5">
        <f>L55-Grade10!L55</f>
        <v>537.93403644203499</v>
      </c>
      <c r="O55" s="5">
        <f>Grade10!M55-M55</f>
        <v>115.02399999999989</v>
      </c>
      <c r="P55" s="22">
        <f t="shared" si="22"/>
        <v>243.59427819372789</v>
      </c>
      <c r="Q55" s="22"/>
      <c r="R55" s="22"/>
      <c r="S55" s="22">
        <f t="shared" si="20"/>
        <v>578.88594920791672</v>
      </c>
      <c r="T55" s="22">
        <f t="shared" si="21"/>
        <v>111.05352058864348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50178.197863998423</v>
      </c>
      <c r="D56" s="5">
        <f t="shared" si="15"/>
        <v>46893.269066918576</v>
      </c>
      <c r="E56" s="5">
        <f t="shared" si="1"/>
        <v>37393.269066918576</v>
      </c>
      <c r="F56" s="5">
        <f t="shared" si="2"/>
        <v>12799.979257040774</v>
      </c>
      <c r="G56" s="5">
        <f t="shared" si="3"/>
        <v>34093.289809877802</v>
      </c>
      <c r="H56" s="22">
        <f t="shared" si="16"/>
        <v>23082.141315073295</v>
      </c>
      <c r="I56" s="5">
        <f t="shared" si="17"/>
        <v>54982.627700019133</v>
      </c>
      <c r="J56" s="25">
        <f t="shared" si="19"/>
        <v>0.17070702330630169</v>
      </c>
      <c r="L56" s="22">
        <f t="shared" si="18"/>
        <v>66300.606957059907</v>
      </c>
      <c r="M56" s="5">
        <f>scrimecost*Meta!O53</f>
        <v>697.18</v>
      </c>
      <c r="N56" s="5">
        <f>L56-Grade10!L56</f>
        <v>551.38238735309278</v>
      </c>
      <c r="O56" s="5">
        <f>Grade10!M56-M56</f>
        <v>34.760000000000105</v>
      </c>
      <c r="P56" s="22">
        <f t="shared" si="22"/>
        <v>250.20770959857106</v>
      </c>
      <c r="Q56" s="22"/>
      <c r="R56" s="22"/>
      <c r="S56" s="22">
        <f t="shared" si="20"/>
        <v>520.82122750521808</v>
      </c>
      <c r="T56" s="22">
        <f t="shared" si="21"/>
        <v>96.535985661777445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697.18</v>
      </c>
      <c r="N57" s="5">
        <f>L57-Grade10!L57</f>
        <v>0</v>
      </c>
      <c r="O57" s="5">
        <f>Grade10!M57-M57</f>
        <v>34.760000000000105</v>
      </c>
      <c r="Q57" s="22"/>
      <c r="R57" s="22"/>
      <c r="S57" s="22">
        <f t="shared" si="20"/>
        <v>30.519280000000091</v>
      </c>
      <c r="T57" s="22">
        <f t="shared" si="21"/>
        <v>5.4655777664433911</v>
      </c>
    </row>
    <row r="58" spans="1:20" x14ac:dyDescent="0.2">
      <c r="A58" s="5">
        <v>67</v>
      </c>
      <c r="C58" s="5"/>
      <c r="H58" s="21"/>
      <c r="I58" s="5"/>
      <c r="M58" s="5">
        <f>scrimecost*Meta!O55</f>
        <v>697.18</v>
      </c>
      <c r="N58" s="5">
        <f>L58-Grade10!L58</f>
        <v>0</v>
      </c>
      <c r="O58" s="5">
        <f>Grade10!M58-M58</f>
        <v>34.760000000000105</v>
      </c>
      <c r="Q58" s="22"/>
      <c r="R58" s="22"/>
      <c r="S58" s="22">
        <f t="shared" si="20"/>
        <v>30.519280000000091</v>
      </c>
      <c r="T58" s="22">
        <f t="shared" si="21"/>
        <v>5.2807707460740705</v>
      </c>
    </row>
    <row r="59" spans="1:20" x14ac:dyDescent="0.2">
      <c r="A59" s="5">
        <v>68</v>
      </c>
      <c r="H59" s="21"/>
      <c r="I59" s="5"/>
      <c r="M59" s="5">
        <f>scrimecost*Meta!O56</f>
        <v>697.18</v>
      </c>
      <c r="N59" s="5">
        <f>L59-Grade10!L59</f>
        <v>0</v>
      </c>
      <c r="O59" s="5">
        <f>Grade10!M59-M59</f>
        <v>34.760000000000105</v>
      </c>
      <c r="Q59" s="22"/>
      <c r="R59" s="22"/>
      <c r="S59" s="22">
        <f t="shared" si="20"/>
        <v>30.519280000000091</v>
      </c>
      <c r="T59" s="22">
        <f t="shared" si="21"/>
        <v>5.1022125865273837</v>
      </c>
    </row>
    <row r="60" spans="1:20" x14ac:dyDescent="0.2">
      <c r="A60" s="5">
        <v>69</v>
      </c>
      <c r="H60" s="21"/>
      <c r="I60" s="5"/>
      <c r="M60" s="5">
        <f>scrimecost*Meta!O57</f>
        <v>697.18</v>
      </c>
      <c r="N60" s="5">
        <f>L60-Grade10!L60</f>
        <v>0</v>
      </c>
      <c r="O60" s="5">
        <f>Grade10!M60-M60</f>
        <v>34.760000000000105</v>
      </c>
      <c r="Q60" s="22"/>
      <c r="R60" s="22"/>
      <c r="S60" s="22">
        <f t="shared" si="20"/>
        <v>30.519280000000091</v>
      </c>
      <c r="T60" s="22">
        <f t="shared" si="21"/>
        <v>4.9296919957133287</v>
      </c>
    </row>
    <row r="61" spans="1:20" x14ac:dyDescent="0.2">
      <c r="A61" s="5">
        <v>70</v>
      </c>
      <c r="H61" s="21"/>
      <c r="I61" s="5"/>
      <c r="M61" s="5">
        <f>scrimecost*Meta!O58</f>
        <v>697.18</v>
      </c>
      <c r="N61" s="5">
        <f>L61-Grade10!L61</f>
        <v>0</v>
      </c>
      <c r="O61" s="5">
        <f>Grade10!M61-M61</f>
        <v>34.760000000000105</v>
      </c>
      <c r="Q61" s="22"/>
      <c r="R61" s="22"/>
      <c r="S61" s="22">
        <f t="shared" si="20"/>
        <v>30.519280000000091</v>
      </c>
      <c r="T61" s="22">
        <f t="shared" si="21"/>
        <v>4.7630048259396727</v>
      </c>
    </row>
    <row r="62" spans="1:20" x14ac:dyDescent="0.2">
      <c r="A62" s="5">
        <v>71</v>
      </c>
      <c r="H62" s="21"/>
      <c r="I62" s="5"/>
      <c r="M62" s="5">
        <f>scrimecost*Meta!O59</f>
        <v>697.18</v>
      </c>
      <c r="N62" s="5">
        <f>L62-Grade10!L62</f>
        <v>0</v>
      </c>
      <c r="O62" s="5">
        <f>Grade10!M62-M62</f>
        <v>34.760000000000105</v>
      </c>
      <c r="Q62" s="22"/>
      <c r="R62" s="22"/>
      <c r="S62" s="22">
        <f t="shared" si="20"/>
        <v>30.519280000000091</v>
      </c>
      <c r="T62" s="22">
        <f t="shared" si="21"/>
        <v>4.6019538323391531</v>
      </c>
    </row>
    <row r="63" spans="1:20" x14ac:dyDescent="0.2">
      <c r="A63" s="5">
        <v>72</v>
      </c>
      <c r="H63" s="21"/>
      <c r="M63" s="5">
        <f>scrimecost*Meta!O60</f>
        <v>697.18</v>
      </c>
      <c r="N63" s="5">
        <f>L63-Grade10!L63</f>
        <v>0</v>
      </c>
      <c r="O63" s="5">
        <f>Grade10!M63-M63</f>
        <v>34.760000000000105</v>
      </c>
      <c r="Q63" s="22"/>
      <c r="R63" s="22"/>
      <c r="S63" s="22">
        <f t="shared" si="20"/>
        <v>30.519280000000091</v>
      </c>
      <c r="T63" s="22">
        <f t="shared" si="21"/>
        <v>4.4463484394649795</v>
      </c>
    </row>
    <row r="64" spans="1:20" x14ac:dyDescent="0.2">
      <c r="A64" s="5">
        <v>73</v>
      </c>
      <c r="H64" s="21"/>
      <c r="M64" s="5">
        <f>scrimecost*Meta!O61</f>
        <v>697.18</v>
      </c>
      <c r="N64" s="5">
        <f>L64-Grade10!L64</f>
        <v>0</v>
      </c>
      <c r="O64" s="5">
        <f>Grade10!M64-M64</f>
        <v>34.760000000000105</v>
      </c>
      <c r="Q64" s="22"/>
      <c r="R64" s="22"/>
      <c r="S64" s="22">
        <f t="shared" si="20"/>
        <v>30.519280000000091</v>
      </c>
      <c r="T64" s="22">
        <f t="shared" si="21"/>
        <v>4.296004515778387</v>
      </c>
    </row>
    <row r="65" spans="1:20" x14ac:dyDescent="0.2">
      <c r="A65" s="5">
        <v>74</v>
      </c>
      <c r="H65" s="21"/>
      <c r="M65" s="5">
        <f>scrimecost*Meta!O62</f>
        <v>697.18</v>
      </c>
      <c r="N65" s="5">
        <f>L65-Grade10!L65</f>
        <v>0</v>
      </c>
      <c r="O65" s="5">
        <f>Grade10!M65-M65</f>
        <v>34.760000000000105</v>
      </c>
      <c r="Q65" s="22"/>
      <c r="R65" s="22"/>
      <c r="S65" s="22">
        <f t="shared" si="20"/>
        <v>30.519280000000091</v>
      </c>
      <c r="T65" s="22">
        <f t="shared" si="21"/>
        <v>4.150744155761446</v>
      </c>
    </row>
    <row r="66" spans="1:20" x14ac:dyDescent="0.2">
      <c r="A66" s="5">
        <v>75</v>
      </c>
      <c r="H66" s="21"/>
      <c r="M66" s="5">
        <f>scrimecost*Meta!O63</f>
        <v>697.18</v>
      </c>
      <c r="N66" s="5">
        <f>L66-Grade10!L66</f>
        <v>0</v>
      </c>
      <c r="O66" s="5">
        <f>Grade10!M66-M66</f>
        <v>34.760000000000105</v>
      </c>
      <c r="Q66" s="22"/>
      <c r="R66" s="22"/>
      <c r="S66" s="22">
        <f t="shared" si="20"/>
        <v>30.519280000000091</v>
      </c>
      <c r="T66" s="22">
        <f t="shared" si="21"/>
        <v>4.0103954693972579</v>
      </c>
    </row>
    <row r="67" spans="1:20" x14ac:dyDescent="0.2">
      <c r="A67" s="5">
        <v>76</v>
      </c>
      <c r="H67" s="21"/>
      <c r="M67" s="5">
        <f>scrimecost*Meta!O64</f>
        <v>697.18</v>
      </c>
      <c r="N67" s="5">
        <f>L67-Grade10!L67</f>
        <v>0</v>
      </c>
      <c r="O67" s="5">
        <f>Grade10!M67-M67</f>
        <v>34.760000000000105</v>
      </c>
      <c r="Q67" s="22"/>
      <c r="R67" s="22"/>
      <c r="S67" s="22">
        <f t="shared" si="20"/>
        <v>30.519280000000091</v>
      </c>
      <c r="T67" s="22">
        <f t="shared" si="21"/>
        <v>3.8747923787684293</v>
      </c>
    </row>
    <row r="68" spans="1:20" x14ac:dyDescent="0.2">
      <c r="A68" s="5">
        <v>77</v>
      </c>
      <c r="H68" s="21"/>
      <c r="M68" s="5">
        <f>scrimecost*Meta!O65</f>
        <v>697.18</v>
      </c>
      <c r="N68" s="5">
        <f>L68-Grade10!L68</f>
        <v>0</v>
      </c>
      <c r="O68" s="5">
        <f>Grade10!M68-M68</f>
        <v>34.760000000000105</v>
      </c>
      <c r="Q68" s="22"/>
      <c r="R68" s="22"/>
      <c r="S68" s="22">
        <f t="shared" si="20"/>
        <v>30.519280000000091</v>
      </c>
      <c r="T68" s="22">
        <f t="shared" si="21"/>
        <v>3.7437744215331556</v>
      </c>
    </row>
    <row r="69" spans="1:20" x14ac:dyDescent="0.2">
      <c r="A69" s="5">
        <v>78</v>
      </c>
      <c r="H69" s="21"/>
      <c r="M69" s="5">
        <f>scrimecost*Meta!O66</f>
        <v>697.18</v>
      </c>
      <c r="N69" s="5">
        <f>L69-Grade10!L69</f>
        <v>0</v>
      </c>
      <c r="O69" s="5">
        <f>Grade10!M69-M69</f>
        <v>34.760000000000105</v>
      </c>
      <c r="Q69" s="22"/>
      <c r="R69" s="22"/>
      <c r="S69" s="22">
        <f t="shared" si="20"/>
        <v>30.519280000000091</v>
      </c>
      <c r="T69" s="22">
        <f t="shared" si="21"/>
        <v>3.6171865610463314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-8.6096596518814295E-10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30747</v>
      </c>
      <c r="D2" s="7">
        <f>Meta!C6</f>
        <v>14144</v>
      </c>
      <c r="E2" s="1">
        <f>Meta!D6</f>
        <v>7.9000000000000001E-2</v>
      </c>
      <c r="F2" s="1">
        <f>Meta!F6</f>
        <v>0.60899999999999999</v>
      </c>
      <c r="G2" s="1">
        <f>Meta!I6</f>
        <v>1.8929079672445346</v>
      </c>
      <c r="H2" s="1">
        <f>Meta!E6</f>
        <v>0.878</v>
      </c>
      <c r="I2" s="13"/>
      <c r="J2" s="1">
        <f>Meta!X5</f>
        <v>0.55900000000000005</v>
      </c>
      <c r="K2" s="1">
        <f>Meta!D5</f>
        <v>9.5000000000000001E-2</v>
      </c>
      <c r="L2" s="28"/>
      <c r="N2" s="22">
        <f>Meta!T6</f>
        <v>29842</v>
      </c>
      <c r="O2" s="22">
        <f>Meta!U6</f>
        <v>13727</v>
      </c>
      <c r="P2" s="1">
        <f>Meta!V6</f>
        <v>0.09</v>
      </c>
      <c r="Q2" s="1">
        <f>Meta!X6</f>
        <v>0.57399999999999995</v>
      </c>
      <c r="R2" s="22">
        <f>Meta!W6</f>
        <v>12073</v>
      </c>
      <c r="T2" s="12">
        <f>IRR(S5:S69)+1</f>
        <v>1.030239468788315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1533.8027810598442</v>
      </c>
      <c r="D8" s="5">
        <f t="shared" ref="D8:D36" si="0">IF(A8&lt;startage,1,0)*(C8*(1-initialunempprob))+IF(A8=startage,1,0)*(C8*(1-unempprob))+IF(A8&gt;startage,1,0)*(C8*(1-unempprob)+unempprob*300*52)</f>
        <v>1388.0915168591589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106.18900103972565</v>
      </c>
      <c r="G8" s="5">
        <f t="shared" ref="G8:G56" si="3">D8-F8</f>
        <v>1281.9025158194333</v>
      </c>
      <c r="H8" s="22">
        <f>0.1*Grade11!H8</f>
        <v>705.55448479501536</v>
      </c>
      <c r="I8" s="5">
        <f t="shared" ref="I8:I36" si="4">G8+IF(A8&lt;startage,1,0)*(H8*(1-initialunempprob))+IF(A8&gt;=startage,1,0)*(H8*(1-unempprob))</f>
        <v>1920.4293245589224</v>
      </c>
      <c r="J8" s="25">
        <f t="shared" ref="J8:J39" si="5">(F8-(IF(A8&gt;startage,1,0)*(unempprob*300*52)))/(IF(A8&lt;startage,1,0)*((C8+H8)*(1-initialunempprob))+IF(A8&gt;=startage,1,0)*((C8+H8)*(1-unempprob)))</f>
        <v>5.239713847369766E-2</v>
      </c>
      <c r="L8" s="22">
        <f>0.1*Grade11!L8</f>
        <v>2026.618325598648</v>
      </c>
      <c r="M8" s="5">
        <f>scrimecost*Meta!O5</f>
        <v>32741.976000000002</v>
      </c>
      <c r="N8" s="5">
        <f>L8-Grade11!L8</f>
        <v>-18239.564930387831</v>
      </c>
      <c r="O8" s="5"/>
      <c r="P8" s="22"/>
      <c r="Q8" s="22">
        <f>0.05*feel*Grade11!G8</f>
        <v>167.19978974266422</v>
      </c>
      <c r="R8" s="22">
        <f>hstuition</f>
        <v>11298</v>
      </c>
      <c r="S8" s="22">
        <f t="shared" ref="S8:S39" si="6">IF(A8&lt;startage,1,0)*(N8-Q8-R8)+IF(A8&gt;=startage,1,0)*completionprob*(N8*spart+O8+P8)</f>
        <v>-29704.764720130494</v>
      </c>
      <c r="T8" s="22">
        <f t="shared" ref="T8:T39" si="7">S8/sreturn^(A8-startage+1)</f>
        <v>-29704.764720130494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16243.261971556782</v>
      </c>
      <c r="D9" s="5">
        <f t="shared" si="0"/>
        <v>14960.044275803797</v>
      </c>
      <c r="E9" s="5">
        <f t="shared" si="1"/>
        <v>5460.0442758037971</v>
      </c>
      <c r="F9" s="5">
        <f t="shared" si="2"/>
        <v>2236.4522422597497</v>
      </c>
      <c r="G9" s="5">
        <f t="shared" si="3"/>
        <v>12723.592033544048</v>
      </c>
      <c r="H9" s="22">
        <f t="shared" ref="H9:H36" si="10">benefits*B9/expnorm</f>
        <v>7472.1012562428568</v>
      </c>
      <c r="I9" s="5">
        <f t="shared" si="4"/>
        <v>19605.397290543719</v>
      </c>
      <c r="J9" s="25">
        <f t="shared" si="5"/>
        <v>0.10239298823576752</v>
      </c>
      <c r="L9" s="22">
        <f t="shared" ref="L9:L36" si="11">(sincome+sbenefits)*(1-sunemp)*B9/expnorm</f>
        <v>20945.439866109515</v>
      </c>
      <c r="M9" s="5">
        <f>scrimecost*Meta!O6</f>
        <v>39792.608</v>
      </c>
      <c r="N9" s="5">
        <f>L9-Grade11!L9</f>
        <v>172.6020287233805</v>
      </c>
      <c r="O9" s="5">
        <f>Grade11!M9-M9</f>
        <v>1987.4879999999976</v>
      </c>
      <c r="P9" s="22">
        <f t="shared" ref="P9:P56" si="12">(spart-initialspart)*(L9*J9+nptrans)</f>
        <v>130.47999266705204</v>
      </c>
      <c r="Q9" s="22"/>
      <c r="R9" s="22"/>
      <c r="S9" s="22">
        <f t="shared" si="6"/>
        <v>1946.5624871814489</v>
      </c>
      <c r="T9" s="22">
        <f t="shared" si="7"/>
        <v>1889.4272119770751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16649.343520845701</v>
      </c>
      <c r="D10" s="5">
        <f t="shared" si="0"/>
        <v>16566.445382698894</v>
      </c>
      <c r="E10" s="5">
        <f t="shared" si="1"/>
        <v>7066.4453826988938</v>
      </c>
      <c r="F10" s="5">
        <f t="shared" si="2"/>
        <v>2680.6221483162444</v>
      </c>
      <c r="G10" s="5">
        <f t="shared" si="3"/>
        <v>13885.823234382649</v>
      </c>
      <c r="H10" s="22">
        <f t="shared" si="10"/>
        <v>7658.9037876489274</v>
      </c>
      <c r="I10" s="5">
        <f t="shared" si="4"/>
        <v>20939.673622807313</v>
      </c>
      <c r="J10" s="25">
        <f t="shared" si="5"/>
        <v>6.4687729616116782E-2</v>
      </c>
      <c r="L10" s="22">
        <f t="shared" si="11"/>
        <v>21469.075862762253</v>
      </c>
      <c r="M10" s="5">
        <f>scrimecost*Meta!O7</f>
        <v>42533.179000000004</v>
      </c>
      <c r="N10" s="5">
        <f>L10-Grade11!L10</f>
        <v>176.91707944146401</v>
      </c>
      <c r="O10" s="5">
        <f>Grade11!M10-M10</f>
        <v>2124.3689999999988</v>
      </c>
      <c r="P10" s="22">
        <f t="shared" si="12"/>
        <v>119.14178661777318</v>
      </c>
      <c r="Q10" s="22"/>
      <c r="R10" s="22"/>
      <c r="S10" s="22">
        <f t="shared" si="6"/>
        <v>2058.9637250106771</v>
      </c>
      <c r="T10" s="22">
        <f t="shared" si="7"/>
        <v>1939.8686638623522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17065.577108866844</v>
      </c>
      <c r="D11" s="5">
        <f t="shared" si="0"/>
        <v>16949.796517266364</v>
      </c>
      <c r="E11" s="5">
        <f t="shared" si="1"/>
        <v>7449.7965172663644</v>
      </c>
      <c r="F11" s="5">
        <f t="shared" si="2"/>
        <v>2786.6187370241496</v>
      </c>
      <c r="G11" s="5">
        <f t="shared" si="3"/>
        <v>14163.177780242215</v>
      </c>
      <c r="H11" s="22">
        <f t="shared" si="10"/>
        <v>7850.3763823401514</v>
      </c>
      <c r="I11" s="5">
        <f t="shared" si="4"/>
        <v>21393.374428377494</v>
      </c>
      <c r="J11" s="25">
        <f t="shared" si="5"/>
        <v>6.772905227235175E-2</v>
      </c>
      <c r="L11" s="22">
        <f t="shared" si="11"/>
        <v>22005.802759331305</v>
      </c>
      <c r="M11" s="5">
        <f>scrimecost*Meta!O8</f>
        <v>40734.302000000003</v>
      </c>
      <c r="N11" s="5">
        <f>L11-Grade11!L11</f>
        <v>181.34000642749379</v>
      </c>
      <c r="O11" s="5">
        <f>Grade11!M11-M11</f>
        <v>2034.5219999999972</v>
      </c>
      <c r="P11" s="22">
        <f t="shared" si="12"/>
        <v>120.6664824807264</v>
      </c>
      <c r="Q11" s="22"/>
      <c r="R11" s="22"/>
      <c r="S11" s="22">
        <f t="shared" si="6"/>
        <v>1983.6457733373522</v>
      </c>
      <c r="T11" s="22">
        <f t="shared" si="7"/>
        <v>1814.0513224138072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17492.216536588512</v>
      </c>
      <c r="D12" s="5">
        <f t="shared" si="0"/>
        <v>17342.731430198022</v>
      </c>
      <c r="E12" s="5">
        <f t="shared" si="1"/>
        <v>7842.7314301980223</v>
      </c>
      <c r="F12" s="5">
        <f t="shared" si="2"/>
        <v>2895.265240449753</v>
      </c>
      <c r="G12" s="5">
        <f t="shared" si="3"/>
        <v>14447.466189748269</v>
      </c>
      <c r="H12" s="22">
        <f t="shared" si="10"/>
        <v>8046.6357918986541</v>
      </c>
      <c r="I12" s="5">
        <f t="shared" si="4"/>
        <v>21858.417754086931</v>
      </c>
      <c r="J12" s="25">
        <f t="shared" si="5"/>
        <v>7.0696196327215188E-2</v>
      </c>
      <c r="L12" s="22">
        <f t="shared" si="11"/>
        <v>22555.947828314591</v>
      </c>
      <c r="M12" s="5">
        <f>scrimecost*Meta!O9</f>
        <v>36991.671999999999</v>
      </c>
      <c r="N12" s="5">
        <f>L12-Grade11!L12</f>
        <v>185.87350658818832</v>
      </c>
      <c r="O12" s="5">
        <f>Grade11!M12-M12</f>
        <v>1847.5920000000042</v>
      </c>
      <c r="P12" s="22">
        <f t="shared" si="12"/>
        <v>122.22929574025348</v>
      </c>
      <c r="Q12" s="22"/>
      <c r="R12" s="22"/>
      <c r="S12" s="22">
        <f t="shared" si="6"/>
        <v>1823.1781405222089</v>
      </c>
      <c r="T12" s="22">
        <f t="shared" si="7"/>
        <v>1618.3645989094391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17929.521950003225</v>
      </c>
      <c r="D13" s="5">
        <f t="shared" si="0"/>
        <v>17745.489715952972</v>
      </c>
      <c r="E13" s="5">
        <f t="shared" si="1"/>
        <v>8245.4897159529719</v>
      </c>
      <c r="F13" s="5">
        <f t="shared" si="2"/>
        <v>3006.6279064609967</v>
      </c>
      <c r="G13" s="5">
        <f t="shared" si="3"/>
        <v>14738.861809491975</v>
      </c>
      <c r="H13" s="22">
        <f t="shared" si="10"/>
        <v>8247.8016866961207</v>
      </c>
      <c r="I13" s="5">
        <f t="shared" si="4"/>
        <v>22335.087162939104</v>
      </c>
      <c r="J13" s="25">
        <f t="shared" si="5"/>
        <v>7.3590971014886833E-2</v>
      </c>
      <c r="L13" s="22">
        <f t="shared" si="11"/>
        <v>23119.84652402245</v>
      </c>
      <c r="M13" s="5">
        <f>scrimecost*Meta!O10</f>
        <v>33900.983999999997</v>
      </c>
      <c r="N13" s="5">
        <f>L13-Grade11!L13</f>
        <v>190.52034425289094</v>
      </c>
      <c r="O13" s="5">
        <f>Grade11!M13-M13</f>
        <v>1693.224000000002</v>
      </c>
      <c r="P13" s="22">
        <f t="shared" si="12"/>
        <v>123.83117933126873</v>
      </c>
      <c r="Q13" s="22"/>
      <c r="R13" s="22"/>
      <c r="S13" s="22">
        <f t="shared" si="6"/>
        <v>1691.3913663866736</v>
      </c>
      <c r="T13" s="22">
        <f t="shared" si="7"/>
        <v>1457.3141787757356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18377.759998753303</v>
      </c>
      <c r="D14" s="5">
        <f t="shared" si="0"/>
        <v>18158.316958851796</v>
      </c>
      <c r="E14" s="5">
        <f t="shared" si="1"/>
        <v>8658.3169588517958</v>
      </c>
      <c r="F14" s="5">
        <f t="shared" si="2"/>
        <v>3128.6904870651115</v>
      </c>
      <c r="G14" s="5">
        <f t="shared" si="3"/>
        <v>15029.626471786683</v>
      </c>
      <c r="H14" s="22">
        <f t="shared" si="10"/>
        <v>8453.9967288635216</v>
      </c>
      <c r="I14" s="5">
        <f t="shared" si="4"/>
        <v>22815.757459069988</v>
      </c>
      <c r="J14" s="25">
        <f t="shared" si="5"/>
        <v>7.6735464871161618E-2</v>
      </c>
      <c r="L14" s="22">
        <f t="shared" si="11"/>
        <v>23697.842687123011</v>
      </c>
      <c r="M14" s="5">
        <f>scrimecost*Meta!O11</f>
        <v>31679.552</v>
      </c>
      <c r="N14" s="5">
        <f>L14-Grade11!L14</f>
        <v>195.28335285921275</v>
      </c>
      <c r="O14" s="5">
        <f>Grade11!M14-M14</f>
        <v>1582.2720000000008</v>
      </c>
      <c r="P14" s="22">
        <f t="shared" si="12"/>
        <v>125.58697462559981</v>
      </c>
      <c r="Q14" s="22"/>
      <c r="R14" s="22"/>
      <c r="S14" s="22">
        <f t="shared" si="6"/>
        <v>1597.9175216284405</v>
      </c>
      <c r="T14" s="22">
        <f t="shared" si="7"/>
        <v>1336.3655024593202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18837.203998722132</v>
      </c>
      <c r="D15" s="5">
        <f t="shared" si="0"/>
        <v>18581.464882823086</v>
      </c>
      <c r="E15" s="5">
        <f t="shared" si="1"/>
        <v>9081.4648828230856</v>
      </c>
      <c r="F15" s="5">
        <f t="shared" si="2"/>
        <v>3266.8482842417375</v>
      </c>
      <c r="G15" s="5">
        <f t="shared" si="3"/>
        <v>15314.616598581348</v>
      </c>
      <c r="H15" s="22">
        <f t="shared" si="10"/>
        <v>8665.3466470851108</v>
      </c>
      <c r="I15" s="5">
        <f t="shared" si="4"/>
        <v>23295.400860546735</v>
      </c>
      <c r="J15" s="25">
        <f t="shared" si="5"/>
        <v>8.0318215580858221E-2</v>
      </c>
      <c r="L15" s="22">
        <f t="shared" si="11"/>
        <v>24290.288754301087</v>
      </c>
      <c r="M15" s="5">
        <f>scrimecost*Meta!O12</f>
        <v>30267.011000000002</v>
      </c>
      <c r="N15" s="5">
        <f>L15-Grade11!L15</f>
        <v>200.16543668069426</v>
      </c>
      <c r="O15" s="5">
        <f>Grade11!M15-M15</f>
        <v>1511.7209999999977</v>
      </c>
      <c r="P15" s="22">
        <f t="shared" si="12"/>
        <v>127.57428973033792</v>
      </c>
      <c r="Q15" s="22"/>
      <c r="R15" s="22"/>
      <c r="S15" s="22">
        <f t="shared" si="6"/>
        <v>1540.1790398380776</v>
      </c>
      <c r="T15" s="22">
        <f t="shared" si="7"/>
        <v>1250.2703213140844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19308.134098690189</v>
      </c>
      <c r="D16" s="5">
        <f t="shared" si="0"/>
        <v>19015.191504893664</v>
      </c>
      <c r="E16" s="5">
        <f t="shared" si="1"/>
        <v>9515.1915048936644</v>
      </c>
      <c r="F16" s="5">
        <f t="shared" si="2"/>
        <v>3408.4600263477814</v>
      </c>
      <c r="G16" s="5">
        <f t="shared" si="3"/>
        <v>15606.731478545884</v>
      </c>
      <c r="H16" s="22">
        <f t="shared" si="10"/>
        <v>8881.9803132622365</v>
      </c>
      <c r="I16" s="5">
        <f t="shared" si="4"/>
        <v>23787.035347060402</v>
      </c>
      <c r="J16" s="25">
        <f t="shared" si="5"/>
        <v>8.3813582126903749E-2</v>
      </c>
      <c r="L16" s="22">
        <f t="shared" si="11"/>
        <v>24897.545973158616</v>
      </c>
      <c r="M16" s="5">
        <f>scrimecost*Meta!O13</f>
        <v>25413.665000000001</v>
      </c>
      <c r="N16" s="5">
        <f>L16-Grade11!L16</f>
        <v>205.16957259771516</v>
      </c>
      <c r="O16" s="5">
        <f>Grade11!M16-M16</f>
        <v>1269.3149999999987</v>
      </c>
      <c r="P16" s="22">
        <f t="shared" si="12"/>
        <v>129.61128771269452</v>
      </c>
      <c r="Q16" s="22"/>
      <c r="R16" s="22"/>
      <c r="S16" s="22">
        <f t="shared" si="6"/>
        <v>1331.6570004529603</v>
      </c>
      <c r="T16" s="22">
        <f t="shared" si="7"/>
        <v>1049.2691542887108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19790.837451157444</v>
      </c>
      <c r="D17" s="5">
        <f t="shared" si="0"/>
        <v>19459.761292516007</v>
      </c>
      <c r="E17" s="5">
        <f t="shared" si="1"/>
        <v>9959.7612925160065</v>
      </c>
      <c r="F17" s="5">
        <f t="shared" si="2"/>
        <v>3553.6120620064762</v>
      </c>
      <c r="G17" s="5">
        <f t="shared" si="3"/>
        <v>15906.149230509531</v>
      </c>
      <c r="H17" s="22">
        <f t="shared" si="10"/>
        <v>9104.0298210937926</v>
      </c>
      <c r="I17" s="5">
        <f t="shared" si="4"/>
        <v>24290.960695736914</v>
      </c>
      <c r="J17" s="25">
        <f t="shared" si="5"/>
        <v>8.7223695830362782E-2</v>
      </c>
      <c r="L17" s="22">
        <f t="shared" si="11"/>
        <v>25519.98462248758</v>
      </c>
      <c r="M17" s="5">
        <f>scrimecost*Meta!O14</f>
        <v>25413.665000000001</v>
      </c>
      <c r="N17" s="5">
        <f>L17-Grade11!L17</f>
        <v>210.29881191266031</v>
      </c>
      <c r="O17" s="5">
        <f>Grade11!M17-M17</f>
        <v>1269.3149999999987</v>
      </c>
      <c r="P17" s="22">
        <f t="shared" si="12"/>
        <v>131.69921064461005</v>
      </c>
      <c r="Q17" s="22"/>
      <c r="R17" s="22"/>
      <c r="S17" s="22">
        <f t="shared" si="6"/>
        <v>1336.0751897832138</v>
      </c>
      <c r="T17" s="22">
        <f t="shared" si="7"/>
        <v>1021.8502254630774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20285.608387436376</v>
      </c>
      <c r="D18" s="5">
        <f t="shared" si="0"/>
        <v>19915.445324828903</v>
      </c>
      <c r="E18" s="5">
        <f t="shared" si="1"/>
        <v>10415.445324828903</v>
      </c>
      <c r="F18" s="5">
        <f t="shared" si="2"/>
        <v>3702.3928985566367</v>
      </c>
      <c r="G18" s="5">
        <f t="shared" si="3"/>
        <v>16213.052426272267</v>
      </c>
      <c r="H18" s="22">
        <f t="shared" si="10"/>
        <v>9331.6305666211374</v>
      </c>
      <c r="I18" s="5">
        <f t="shared" si="4"/>
        <v>24807.484178130333</v>
      </c>
      <c r="J18" s="25">
        <f t="shared" si="5"/>
        <v>9.0550636028859363E-2</v>
      </c>
      <c r="L18" s="22">
        <f t="shared" si="11"/>
        <v>26157.984238049765</v>
      </c>
      <c r="M18" s="5">
        <f>scrimecost*Meta!O15</f>
        <v>25413.665000000001</v>
      </c>
      <c r="N18" s="5">
        <f>L18-Grade11!L18</f>
        <v>215.556282210473</v>
      </c>
      <c r="O18" s="5">
        <f>Grade11!M18-M18</f>
        <v>1269.3149999999987</v>
      </c>
      <c r="P18" s="22">
        <f t="shared" si="12"/>
        <v>133.83933164982338</v>
      </c>
      <c r="Q18" s="22"/>
      <c r="R18" s="22"/>
      <c r="S18" s="22">
        <f t="shared" si="6"/>
        <v>1340.6038338467204</v>
      </c>
      <c r="T18" s="22">
        <f t="shared" si="7"/>
        <v>995.2189088318562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20792.748597122281</v>
      </c>
      <c r="D19" s="5">
        <f t="shared" si="0"/>
        <v>20382.521457949624</v>
      </c>
      <c r="E19" s="5">
        <f t="shared" si="1"/>
        <v>10882.521457949624</v>
      </c>
      <c r="F19" s="5">
        <f t="shared" si="2"/>
        <v>3854.8932560205521</v>
      </c>
      <c r="G19" s="5">
        <f t="shared" si="3"/>
        <v>16527.628201929074</v>
      </c>
      <c r="H19" s="22">
        <f t="shared" si="10"/>
        <v>9564.9213307866648</v>
      </c>
      <c r="I19" s="5">
        <f t="shared" si="4"/>
        <v>25336.920747583594</v>
      </c>
      <c r="J19" s="25">
        <f t="shared" si="5"/>
        <v>9.3796431344465844E-2</v>
      </c>
      <c r="L19" s="22">
        <f t="shared" si="11"/>
        <v>26811.933844001007</v>
      </c>
      <c r="M19" s="5">
        <f>scrimecost*Meta!O16</f>
        <v>25413.665000000001</v>
      </c>
      <c r="N19" s="5">
        <f>L19-Grade11!L19</f>
        <v>220.94518926573073</v>
      </c>
      <c r="O19" s="5">
        <f>Grade11!M19-M19</f>
        <v>1269.3149999999987</v>
      </c>
      <c r="P19" s="22">
        <f t="shared" si="12"/>
        <v>136.03295568016711</v>
      </c>
      <c r="Q19" s="22"/>
      <c r="R19" s="22"/>
      <c r="S19" s="22">
        <f t="shared" si="6"/>
        <v>1345.2456940118145</v>
      </c>
      <c r="T19" s="22">
        <f t="shared" si="7"/>
        <v>969.35217389119498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21312.567312050342</v>
      </c>
      <c r="D20" s="5">
        <f t="shared" si="0"/>
        <v>20861.274494398367</v>
      </c>
      <c r="E20" s="5">
        <f t="shared" si="1"/>
        <v>11361.274494398367</v>
      </c>
      <c r="F20" s="5">
        <f t="shared" si="2"/>
        <v>4011.2061224210665</v>
      </c>
      <c r="G20" s="5">
        <f t="shared" si="3"/>
        <v>16850.068371977301</v>
      </c>
      <c r="H20" s="22">
        <f t="shared" si="10"/>
        <v>9804.0443640563317</v>
      </c>
      <c r="I20" s="5">
        <f t="shared" si="4"/>
        <v>25879.593231273182</v>
      </c>
      <c r="J20" s="25">
        <f t="shared" si="5"/>
        <v>9.6963060920667268E-2</v>
      </c>
      <c r="L20" s="22">
        <f t="shared" si="11"/>
        <v>27482.232190101029</v>
      </c>
      <c r="M20" s="5">
        <f>scrimecost*Meta!O17</f>
        <v>25413.665000000001</v>
      </c>
      <c r="N20" s="5">
        <f>L20-Grade11!L20</f>
        <v>226.46881899737491</v>
      </c>
      <c r="O20" s="5">
        <f>Grade11!M20-M20</f>
        <v>1269.3149999999987</v>
      </c>
      <c r="P20" s="22">
        <f t="shared" si="12"/>
        <v>138.28142031126944</v>
      </c>
      <c r="Q20" s="22"/>
      <c r="R20" s="22"/>
      <c r="S20" s="22">
        <f t="shared" si="6"/>
        <v>1350.0036006810383</v>
      </c>
      <c r="T20" s="22">
        <f t="shared" si="7"/>
        <v>944.22766568143027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21845.381494851597</v>
      </c>
      <c r="D21" s="5">
        <f t="shared" si="0"/>
        <v>21351.996356758322</v>
      </c>
      <c r="E21" s="5">
        <f t="shared" si="1"/>
        <v>11851.996356758322</v>
      </c>
      <c r="F21" s="5">
        <f t="shared" si="2"/>
        <v>4171.4268104815919</v>
      </c>
      <c r="G21" s="5">
        <f t="shared" si="3"/>
        <v>17180.569546276729</v>
      </c>
      <c r="H21" s="22">
        <f t="shared" si="10"/>
        <v>10049.145473157738</v>
      </c>
      <c r="I21" s="5">
        <f t="shared" si="4"/>
        <v>26435.832527055005</v>
      </c>
      <c r="J21" s="25">
        <f t="shared" si="5"/>
        <v>0.10005245562915645</v>
      </c>
      <c r="L21" s="22">
        <f t="shared" si="11"/>
        <v>28169.287994853552</v>
      </c>
      <c r="M21" s="5">
        <f>scrimecost*Meta!O18</f>
        <v>20487.881000000001</v>
      </c>
      <c r="N21" s="5">
        <f>L21-Grade11!L21</f>
        <v>232.13053947230583</v>
      </c>
      <c r="O21" s="5">
        <f>Grade11!M21-M21</f>
        <v>1023.2910000000011</v>
      </c>
      <c r="P21" s="22">
        <f t="shared" si="12"/>
        <v>140.58609655814931</v>
      </c>
      <c r="Q21" s="22"/>
      <c r="R21" s="22"/>
      <c r="S21" s="22">
        <f t="shared" si="6"/>
        <v>1138.8713830169931</v>
      </c>
      <c r="T21" s="22">
        <f t="shared" si="7"/>
        <v>773.17586827984167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22391.516032222884</v>
      </c>
      <c r="D22" s="5">
        <f t="shared" si="0"/>
        <v>21854.986265677278</v>
      </c>
      <c r="E22" s="5">
        <f t="shared" si="1"/>
        <v>12354.986265677278</v>
      </c>
      <c r="F22" s="5">
        <f t="shared" si="2"/>
        <v>4335.6530157436318</v>
      </c>
      <c r="G22" s="5">
        <f t="shared" si="3"/>
        <v>17519.333249933647</v>
      </c>
      <c r="H22" s="22">
        <f t="shared" si="10"/>
        <v>10300.374109986682</v>
      </c>
      <c r="I22" s="5">
        <f t="shared" si="4"/>
        <v>27005.977805231381</v>
      </c>
      <c r="J22" s="25">
        <f t="shared" si="5"/>
        <v>0.10306649924719469</v>
      </c>
      <c r="L22" s="22">
        <f t="shared" si="11"/>
        <v>28873.520194724893</v>
      </c>
      <c r="M22" s="5">
        <f>scrimecost*Meta!O19</f>
        <v>20487.881000000001</v>
      </c>
      <c r="N22" s="5">
        <f>L22-Grade11!L22</f>
        <v>237.93380295911993</v>
      </c>
      <c r="O22" s="5">
        <f>Grade11!M22-M22</f>
        <v>1023.2910000000011</v>
      </c>
      <c r="P22" s="22">
        <f t="shared" si="12"/>
        <v>142.94838971120117</v>
      </c>
      <c r="Q22" s="22"/>
      <c r="R22" s="22"/>
      <c r="S22" s="22">
        <f t="shared" si="6"/>
        <v>1143.8701587113492</v>
      </c>
      <c r="T22" s="22">
        <f t="shared" si="7"/>
        <v>753.77574190022267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22951.303933028459</v>
      </c>
      <c r="D23" s="5">
        <f t="shared" si="0"/>
        <v>22370.550922319213</v>
      </c>
      <c r="E23" s="5">
        <f t="shared" si="1"/>
        <v>12870.550922319213</v>
      </c>
      <c r="F23" s="5">
        <f t="shared" si="2"/>
        <v>4503.9848761372232</v>
      </c>
      <c r="G23" s="5">
        <f t="shared" si="3"/>
        <v>17866.56604618199</v>
      </c>
      <c r="H23" s="22">
        <f t="shared" si="10"/>
        <v>10557.883462736349</v>
      </c>
      <c r="I23" s="5">
        <f t="shared" si="4"/>
        <v>27590.376715362167</v>
      </c>
      <c r="J23" s="25">
        <f t="shared" si="5"/>
        <v>0.10600702960625639</v>
      </c>
      <c r="L23" s="22">
        <f t="shared" si="11"/>
        <v>29595.358199593014</v>
      </c>
      <c r="M23" s="5">
        <f>scrimecost*Meta!O20</f>
        <v>20487.881000000001</v>
      </c>
      <c r="N23" s="5">
        <f>L23-Grade11!L23</f>
        <v>243.88214803309165</v>
      </c>
      <c r="O23" s="5">
        <f>Grade11!M23-M23</f>
        <v>1023.2910000000011</v>
      </c>
      <c r="P23" s="22">
        <f t="shared" si="12"/>
        <v>145.36974019307934</v>
      </c>
      <c r="Q23" s="22"/>
      <c r="R23" s="22"/>
      <c r="S23" s="22">
        <f t="shared" si="6"/>
        <v>1148.993903798058</v>
      </c>
      <c r="T23" s="22">
        <f t="shared" si="7"/>
        <v>734.92829332550195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23525.086531354169</v>
      </c>
      <c r="D24" s="5">
        <f t="shared" si="0"/>
        <v>22899.004695377193</v>
      </c>
      <c r="E24" s="5">
        <f t="shared" si="1"/>
        <v>13399.004695377193</v>
      </c>
      <c r="F24" s="5">
        <f t="shared" si="2"/>
        <v>4676.5250330406534</v>
      </c>
      <c r="G24" s="5">
        <f t="shared" si="3"/>
        <v>18222.47966233654</v>
      </c>
      <c r="H24" s="22">
        <f t="shared" si="10"/>
        <v>10821.830549304757</v>
      </c>
      <c r="I24" s="5">
        <f t="shared" si="4"/>
        <v>28189.385598246223</v>
      </c>
      <c r="J24" s="25">
        <f t="shared" si="5"/>
        <v>0.10887583971265806</v>
      </c>
      <c r="L24" s="22">
        <f t="shared" si="11"/>
        <v>30335.24215458284</v>
      </c>
      <c r="M24" s="5">
        <f>scrimecost*Meta!O21</f>
        <v>20487.881000000001</v>
      </c>
      <c r="N24" s="5">
        <f>L24-Grade11!L24</f>
        <v>249.97920173392413</v>
      </c>
      <c r="O24" s="5">
        <f>Grade11!M24-M24</f>
        <v>1023.2910000000011</v>
      </c>
      <c r="P24" s="22">
        <f t="shared" si="12"/>
        <v>147.85162443700446</v>
      </c>
      <c r="Q24" s="22"/>
      <c r="R24" s="22"/>
      <c r="S24" s="22">
        <f t="shared" si="6"/>
        <v>1154.2457425119401</v>
      </c>
      <c r="T24" s="22">
        <f t="shared" si="7"/>
        <v>716.61738561875859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24113.213694638023</v>
      </c>
      <c r="D25" s="5">
        <f t="shared" si="0"/>
        <v>23440.669812761622</v>
      </c>
      <c r="E25" s="5">
        <f t="shared" si="1"/>
        <v>13940.669812761622</v>
      </c>
      <c r="F25" s="5">
        <f t="shared" si="2"/>
        <v>4853.378693866669</v>
      </c>
      <c r="G25" s="5">
        <f t="shared" si="3"/>
        <v>18587.291118894951</v>
      </c>
      <c r="H25" s="22">
        <f t="shared" si="10"/>
        <v>11092.376313037377</v>
      </c>
      <c r="I25" s="5">
        <f t="shared" si="4"/>
        <v>28803.369703202377</v>
      </c>
      <c r="J25" s="25">
        <f t="shared" si="5"/>
        <v>0.11167467884085473</v>
      </c>
      <c r="L25" s="22">
        <f t="shared" si="11"/>
        <v>31093.62320844741</v>
      </c>
      <c r="M25" s="5">
        <f>scrimecost*Meta!O22</f>
        <v>20487.881000000001</v>
      </c>
      <c r="N25" s="5">
        <f>L25-Grade11!L25</f>
        <v>256.22868177727651</v>
      </c>
      <c r="O25" s="5">
        <f>Grade11!M25-M25</f>
        <v>1023.2910000000011</v>
      </c>
      <c r="P25" s="22">
        <f t="shared" si="12"/>
        <v>150.39555578702769</v>
      </c>
      <c r="Q25" s="22"/>
      <c r="R25" s="22"/>
      <c r="S25" s="22">
        <f t="shared" si="6"/>
        <v>1159.6288771936688</v>
      </c>
      <c r="T25" s="22">
        <f t="shared" si="7"/>
        <v>698.82735505926439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24716.044037003969</v>
      </c>
      <c r="D26" s="5">
        <f t="shared" si="0"/>
        <v>23995.876558080658</v>
      </c>
      <c r="E26" s="5">
        <f t="shared" si="1"/>
        <v>14495.876558080658</v>
      </c>
      <c r="F26" s="5">
        <f t="shared" si="2"/>
        <v>5034.6536962133341</v>
      </c>
      <c r="G26" s="5">
        <f t="shared" si="3"/>
        <v>18961.222861867325</v>
      </c>
      <c r="H26" s="22">
        <f t="shared" si="10"/>
        <v>11369.685720863308</v>
      </c>
      <c r="I26" s="5">
        <f t="shared" si="4"/>
        <v>29432.703410782433</v>
      </c>
      <c r="J26" s="25">
        <f t="shared" si="5"/>
        <v>0.11440525360007107</v>
      </c>
      <c r="L26" s="22">
        <f t="shared" si="11"/>
        <v>31870.963788658592</v>
      </c>
      <c r="M26" s="5">
        <f>scrimecost*Meta!O23</f>
        <v>15900.141</v>
      </c>
      <c r="N26" s="5">
        <f>L26-Grade11!L26</f>
        <v>262.63439882170132</v>
      </c>
      <c r="O26" s="5">
        <f>Grade11!M26-M26</f>
        <v>794.15099999999802</v>
      </c>
      <c r="P26" s="22">
        <f t="shared" si="12"/>
        <v>153.00308542080151</v>
      </c>
      <c r="Q26" s="22"/>
      <c r="R26" s="22"/>
      <c r="S26" s="22">
        <f t="shared" si="6"/>
        <v>963.96167024243232</v>
      </c>
      <c r="T26" s="22">
        <f t="shared" si="7"/>
        <v>563.86151878037867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25333.945137929073</v>
      </c>
      <c r="D27" s="5">
        <f t="shared" si="0"/>
        <v>24564.963472032679</v>
      </c>
      <c r="E27" s="5">
        <f t="shared" si="1"/>
        <v>15064.963472032679</v>
      </c>
      <c r="F27" s="5">
        <f t="shared" si="2"/>
        <v>5220.4605736186695</v>
      </c>
      <c r="G27" s="5">
        <f t="shared" si="3"/>
        <v>19344.502898414008</v>
      </c>
      <c r="H27" s="22">
        <f t="shared" si="10"/>
        <v>11653.927863884892</v>
      </c>
      <c r="I27" s="5">
        <f t="shared" si="4"/>
        <v>30077.770461051994</v>
      </c>
      <c r="J27" s="25">
        <f t="shared" si="5"/>
        <v>0.11706922897491633</v>
      </c>
      <c r="L27" s="22">
        <f t="shared" si="11"/>
        <v>32667.737883375055</v>
      </c>
      <c r="M27" s="5">
        <f>scrimecost*Meta!O24</f>
        <v>15900.141</v>
      </c>
      <c r="N27" s="5">
        <f>L27-Grade11!L27</f>
        <v>269.2002587922434</v>
      </c>
      <c r="O27" s="5">
        <f>Grade11!M27-M27</f>
        <v>794.15099999999802</v>
      </c>
      <c r="P27" s="22">
        <f t="shared" si="12"/>
        <v>155.67580329541971</v>
      </c>
      <c r="Q27" s="22"/>
      <c r="R27" s="22"/>
      <c r="S27" s="22">
        <f t="shared" si="6"/>
        <v>969.61732611742127</v>
      </c>
      <c r="T27" s="22">
        <f t="shared" si="7"/>
        <v>550.52224822525909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25967.293766377297</v>
      </c>
      <c r="D28" s="5">
        <f t="shared" si="0"/>
        <v>25148.277558833492</v>
      </c>
      <c r="E28" s="5">
        <f t="shared" si="1"/>
        <v>15648.277558833492</v>
      </c>
      <c r="F28" s="5">
        <f t="shared" si="2"/>
        <v>5410.9126229591348</v>
      </c>
      <c r="G28" s="5">
        <f t="shared" si="3"/>
        <v>19737.364935874357</v>
      </c>
      <c r="H28" s="22">
        <f t="shared" si="10"/>
        <v>11945.276060482014</v>
      </c>
      <c r="I28" s="5">
        <f t="shared" si="4"/>
        <v>30738.964187578291</v>
      </c>
      <c r="J28" s="25">
        <f t="shared" si="5"/>
        <v>0.11966822934061891</v>
      </c>
      <c r="L28" s="22">
        <f t="shared" si="11"/>
        <v>33484.431330459433</v>
      </c>
      <c r="M28" s="5">
        <f>scrimecost*Meta!O25</f>
        <v>15900.141</v>
      </c>
      <c r="N28" s="5">
        <f>L28-Grade11!L28</f>
        <v>275.93026526205358</v>
      </c>
      <c r="O28" s="5">
        <f>Grade11!M28-M28</f>
        <v>794.15099999999802</v>
      </c>
      <c r="P28" s="22">
        <f t="shared" si="12"/>
        <v>158.41533911690334</v>
      </c>
      <c r="Q28" s="22"/>
      <c r="R28" s="22"/>
      <c r="S28" s="22">
        <f t="shared" si="6"/>
        <v>975.41437338928699</v>
      </c>
      <c r="T28" s="22">
        <f t="shared" si="7"/>
        <v>537.55817961839148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26616.476110536725</v>
      </c>
      <c r="D29" s="5">
        <f t="shared" si="0"/>
        <v>25746.174497804328</v>
      </c>
      <c r="E29" s="5">
        <f t="shared" si="1"/>
        <v>16246.174497804328</v>
      </c>
      <c r="F29" s="5">
        <f t="shared" si="2"/>
        <v>5606.1259735331132</v>
      </c>
      <c r="G29" s="5">
        <f t="shared" si="3"/>
        <v>20140.048524271217</v>
      </c>
      <c r="H29" s="22">
        <f t="shared" si="10"/>
        <v>12243.907961994064</v>
      </c>
      <c r="I29" s="5">
        <f t="shared" si="4"/>
        <v>31416.687757267748</v>
      </c>
      <c r="J29" s="25">
        <f t="shared" si="5"/>
        <v>0.12220383945349954</v>
      </c>
      <c r="L29" s="22">
        <f t="shared" si="11"/>
        <v>34321.54211372092</v>
      </c>
      <c r="M29" s="5">
        <f>scrimecost*Meta!O26</f>
        <v>15900.141</v>
      </c>
      <c r="N29" s="5">
        <f>L29-Grade11!L29</f>
        <v>282.82852189361438</v>
      </c>
      <c r="O29" s="5">
        <f>Grade11!M29-M29</f>
        <v>794.15099999999802</v>
      </c>
      <c r="P29" s="22">
        <f t="shared" si="12"/>
        <v>161.22336333392406</v>
      </c>
      <c r="Q29" s="22"/>
      <c r="R29" s="22"/>
      <c r="S29" s="22">
        <f t="shared" si="6"/>
        <v>981.35634684295223</v>
      </c>
      <c r="T29" s="22">
        <f t="shared" si="7"/>
        <v>524.95838312898854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27281.888013300144</v>
      </c>
      <c r="D30" s="5">
        <f t="shared" si="0"/>
        <v>26359.018860249435</v>
      </c>
      <c r="E30" s="5">
        <f t="shared" si="1"/>
        <v>16859.018860249435</v>
      </c>
      <c r="F30" s="5">
        <f t="shared" si="2"/>
        <v>5806.2196578714402</v>
      </c>
      <c r="G30" s="5">
        <f t="shared" si="3"/>
        <v>20552.799202377995</v>
      </c>
      <c r="H30" s="22">
        <f t="shared" si="10"/>
        <v>12550.005661043913</v>
      </c>
      <c r="I30" s="5">
        <f t="shared" si="4"/>
        <v>32111.35441619944</v>
      </c>
      <c r="J30" s="25">
        <f t="shared" si="5"/>
        <v>0.12467760541728549</v>
      </c>
      <c r="L30" s="22">
        <f t="shared" si="11"/>
        <v>35179.580666563939</v>
      </c>
      <c r="M30" s="5">
        <f>scrimecost*Meta!O27</f>
        <v>15900.141</v>
      </c>
      <c r="N30" s="5">
        <f>L30-Grade11!L30</f>
        <v>289.89923494094546</v>
      </c>
      <c r="O30" s="5">
        <f>Grade11!M30-M30</f>
        <v>794.15099999999802</v>
      </c>
      <c r="P30" s="22">
        <f t="shared" si="12"/>
        <v>164.1015881563703</v>
      </c>
      <c r="Q30" s="22"/>
      <c r="R30" s="22"/>
      <c r="S30" s="22">
        <f t="shared" si="6"/>
        <v>987.44686963294953</v>
      </c>
      <c r="T30" s="22">
        <f t="shared" si="7"/>
        <v>512.71224931499455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27963.935213632645</v>
      </c>
      <c r="D31" s="5">
        <f t="shared" si="0"/>
        <v>26987.18433175567</v>
      </c>
      <c r="E31" s="5">
        <f t="shared" si="1"/>
        <v>17487.18433175567</v>
      </c>
      <c r="F31" s="5">
        <f t="shared" si="2"/>
        <v>6011.315684318226</v>
      </c>
      <c r="G31" s="5">
        <f t="shared" si="3"/>
        <v>20975.868647437444</v>
      </c>
      <c r="H31" s="22">
        <f t="shared" si="10"/>
        <v>12863.755802570011</v>
      </c>
      <c r="I31" s="5">
        <f t="shared" si="4"/>
        <v>32823.387741604427</v>
      </c>
      <c r="J31" s="25">
        <f t="shared" si="5"/>
        <v>0.12709103562585716</v>
      </c>
      <c r="L31" s="22">
        <f t="shared" si="11"/>
        <v>36059.070183228025</v>
      </c>
      <c r="M31" s="5">
        <f>scrimecost*Meta!O28</f>
        <v>13908.096</v>
      </c>
      <c r="N31" s="5">
        <f>L31-Grade11!L31</f>
        <v>297.14671581445873</v>
      </c>
      <c r="O31" s="5">
        <f>Grade11!M31-M31</f>
        <v>694.65599999999904</v>
      </c>
      <c r="P31" s="22">
        <f t="shared" si="12"/>
        <v>167.05176859937765</v>
      </c>
      <c r="Q31" s="22"/>
      <c r="R31" s="22"/>
      <c r="S31" s="22">
        <f t="shared" si="6"/>
        <v>906.33304549269712</v>
      </c>
      <c r="T31" s="22">
        <f t="shared" si="7"/>
        <v>456.78263677033766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28663.033593973461</v>
      </c>
      <c r="D32" s="5">
        <f t="shared" si="0"/>
        <v>27631.053940049562</v>
      </c>
      <c r="E32" s="5">
        <f t="shared" si="1"/>
        <v>18131.053940049562</v>
      </c>
      <c r="F32" s="5">
        <f t="shared" si="2"/>
        <v>6221.539111426182</v>
      </c>
      <c r="G32" s="5">
        <f t="shared" si="3"/>
        <v>21409.514828623382</v>
      </c>
      <c r="H32" s="22">
        <f t="shared" si="10"/>
        <v>13185.349697634261</v>
      </c>
      <c r="I32" s="5">
        <f t="shared" si="4"/>
        <v>33553.221900144534</v>
      </c>
      <c r="J32" s="25">
        <f t="shared" si="5"/>
        <v>0.12944560168300029</v>
      </c>
      <c r="L32" s="22">
        <f t="shared" si="11"/>
        <v>36960.546937808729</v>
      </c>
      <c r="M32" s="5">
        <f>scrimecost*Meta!O29</f>
        <v>13908.096</v>
      </c>
      <c r="N32" s="5">
        <f>L32-Grade11!L32</f>
        <v>304.57538370982365</v>
      </c>
      <c r="O32" s="5">
        <f>Grade11!M32-M32</f>
        <v>694.65599999999904</v>
      </c>
      <c r="P32" s="22">
        <f t="shared" si="12"/>
        <v>170.07570355346027</v>
      </c>
      <c r="Q32" s="22"/>
      <c r="R32" s="22"/>
      <c r="S32" s="22">
        <f t="shared" si="6"/>
        <v>912.73190099894441</v>
      </c>
      <c r="T32" s="22">
        <f t="shared" si="7"/>
        <v>446.50550556449588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29379.609433822796</v>
      </c>
      <c r="D33" s="5">
        <f t="shared" si="0"/>
        <v>28291.020288550797</v>
      </c>
      <c r="E33" s="5">
        <f t="shared" si="1"/>
        <v>18791.020288550797</v>
      </c>
      <c r="F33" s="5">
        <f t="shared" si="2"/>
        <v>6437.0181242118351</v>
      </c>
      <c r="G33" s="5">
        <f t="shared" si="3"/>
        <v>21854.002164338963</v>
      </c>
      <c r="H33" s="22">
        <f t="shared" si="10"/>
        <v>13514.983440075119</v>
      </c>
      <c r="I33" s="5">
        <f t="shared" si="4"/>
        <v>34301.301912648152</v>
      </c>
      <c r="J33" s="25">
        <f t="shared" si="5"/>
        <v>0.13174273929972524</v>
      </c>
      <c r="L33" s="22">
        <f t="shared" si="11"/>
        <v>37884.560611253946</v>
      </c>
      <c r="M33" s="5">
        <f>scrimecost*Meta!O30</f>
        <v>13908.096</v>
      </c>
      <c r="N33" s="5">
        <f>L33-Grade11!L33</f>
        <v>312.1897683025818</v>
      </c>
      <c r="O33" s="5">
        <f>Grade11!M33-M33</f>
        <v>694.65599999999904</v>
      </c>
      <c r="P33" s="22">
        <f t="shared" si="12"/>
        <v>173.17523688139491</v>
      </c>
      <c r="Q33" s="22"/>
      <c r="R33" s="22"/>
      <c r="S33" s="22">
        <f t="shared" si="6"/>
        <v>919.2907278928526</v>
      </c>
      <c r="T33" s="22">
        <f t="shared" si="7"/>
        <v>436.51410781260091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30114.099669668361</v>
      </c>
      <c r="D34" s="5">
        <f t="shared" si="0"/>
        <v>28967.485795764562</v>
      </c>
      <c r="E34" s="5">
        <f t="shared" si="1"/>
        <v>19467.485795764562</v>
      </c>
      <c r="F34" s="5">
        <f t="shared" si="2"/>
        <v>6657.8841123171296</v>
      </c>
      <c r="G34" s="5">
        <f t="shared" si="3"/>
        <v>22309.601683447432</v>
      </c>
      <c r="H34" s="22">
        <f t="shared" si="10"/>
        <v>13852.858026076992</v>
      </c>
      <c r="I34" s="5">
        <f t="shared" si="4"/>
        <v>35068.083925464343</v>
      </c>
      <c r="J34" s="25">
        <f t="shared" si="5"/>
        <v>0.1339838491697008</v>
      </c>
      <c r="L34" s="22">
        <f t="shared" si="11"/>
        <v>38831.674626535292</v>
      </c>
      <c r="M34" s="5">
        <f>scrimecost*Meta!O31</f>
        <v>13908.096</v>
      </c>
      <c r="N34" s="5">
        <f>L34-Grade11!L34</f>
        <v>319.9945125101367</v>
      </c>
      <c r="O34" s="5">
        <f>Grade11!M34-M34</f>
        <v>694.65599999999904</v>
      </c>
      <c r="P34" s="22">
        <f t="shared" si="12"/>
        <v>176.35225854252786</v>
      </c>
      <c r="Q34" s="22"/>
      <c r="R34" s="22"/>
      <c r="S34" s="22">
        <f t="shared" si="6"/>
        <v>926.0135254590972</v>
      </c>
      <c r="T34" s="22">
        <f t="shared" si="7"/>
        <v>426.80013766213835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30866.95216141007</v>
      </c>
      <c r="D35" s="5">
        <f t="shared" si="0"/>
        <v>29660.862940658677</v>
      </c>
      <c r="E35" s="5">
        <f t="shared" si="1"/>
        <v>20160.862940658677</v>
      </c>
      <c r="F35" s="5">
        <f t="shared" si="2"/>
        <v>6884.2717501250581</v>
      </c>
      <c r="G35" s="5">
        <f t="shared" si="3"/>
        <v>22776.591190533618</v>
      </c>
      <c r="H35" s="22">
        <f t="shared" si="10"/>
        <v>14199.179476728918</v>
      </c>
      <c r="I35" s="5">
        <f t="shared" si="4"/>
        <v>35854.035488600952</v>
      </c>
      <c r="J35" s="25">
        <f t="shared" si="5"/>
        <v>0.13617029782333551</v>
      </c>
      <c r="L35" s="22">
        <f t="shared" si="11"/>
        <v>39802.466492198677</v>
      </c>
      <c r="M35" s="5">
        <f>scrimecost*Meta!O32</f>
        <v>13908.096</v>
      </c>
      <c r="N35" s="5">
        <f>L35-Grade11!L35</f>
        <v>327.99437532289448</v>
      </c>
      <c r="O35" s="5">
        <f>Grade11!M35-M35</f>
        <v>694.65599999999904</v>
      </c>
      <c r="P35" s="22">
        <f t="shared" si="12"/>
        <v>179.60870574518921</v>
      </c>
      <c r="Q35" s="22"/>
      <c r="R35" s="22"/>
      <c r="S35" s="22">
        <f t="shared" si="6"/>
        <v>932.90439296450506</v>
      </c>
      <c r="T35" s="22">
        <f t="shared" si="7"/>
        <v>417.35553264127492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31638.625965445317</v>
      </c>
      <c r="D36" s="5">
        <f t="shared" si="0"/>
        <v>30371.574514175139</v>
      </c>
      <c r="E36" s="5">
        <f t="shared" si="1"/>
        <v>20871.574514175139</v>
      </c>
      <c r="F36" s="5">
        <f t="shared" si="2"/>
        <v>7116.3190788781831</v>
      </c>
      <c r="G36" s="5">
        <f t="shared" si="3"/>
        <v>23255.255435296956</v>
      </c>
      <c r="H36" s="22">
        <f t="shared" si="10"/>
        <v>14554.15896364714</v>
      </c>
      <c r="I36" s="5">
        <f t="shared" si="4"/>
        <v>36659.635840815972</v>
      </c>
      <c r="J36" s="25">
        <f t="shared" si="5"/>
        <v>0.13830341846102789</v>
      </c>
      <c r="L36" s="22">
        <f t="shared" si="11"/>
        <v>40797.528154503634</v>
      </c>
      <c r="M36" s="5">
        <f>scrimecost*Meta!O33</f>
        <v>11239.963</v>
      </c>
      <c r="N36" s="5">
        <f>L36-Grade11!L36</f>
        <v>336.19423470596666</v>
      </c>
      <c r="O36" s="5">
        <f>Grade11!M36-M36</f>
        <v>561.39300000000003</v>
      </c>
      <c r="P36" s="22">
        <f t="shared" si="12"/>
        <v>182.94656412791704</v>
      </c>
      <c r="Q36" s="22"/>
      <c r="R36" s="22"/>
      <c r="S36" s="22">
        <f t="shared" si="6"/>
        <v>822.96261815754656</v>
      </c>
      <c r="T36" s="22">
        <f t="shared" si="7"/>
        <v>357.36413249702775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32429.591614581448</v>
      </c>
      <c r="D37" s="5">
        <f t="shared" ref="D37:D56" si="15">IF(A37&lt;startage,1,0)*(C37*(1-initialunempprob))+IF(A37=startage,1,0)*(C37*(1-unempprob))+IF(A37&gt;startage,1,0)*(C37*(1-unempprob)+unempprob*300*52)</f>
        <v>31100.053877029517</v>
      </c>
      <c r="E37" s="5">
        <f t="shared" si="1"/>
        <v>21600.053877029517</v>
      </c>
      <c r="F37" s="5">
        <f t="shared" si="2"/>
        <v>7354.1675908501375</v>
      </c>
      <c r="G37" s="5">
        <f t="shared" si="3"/>
        <v>23745.886286179379</v>
      </c>
      <c r="H37" s="22">
        <f t="shared" ref="H37:H56" si="16">benefits*B37/expnorm</f>
        <v>14918.012937738316</v>
      </c>
      <c r="I37" s="5">
        <f t="shared" ref="I37:I56" si="17">G37+IF(A37&lt;startage,1,0)*(H37*(1-initialunempprob))+IF(A37&gt;=startage,1,0)*(H37*(1-unempprob))</f>
        <v>37485.37620183637</v>
      </c>
      <c r="J37" s="25">
        <f t="shared" si="5"/>
        <v>0.14038451176609368</v>
      </c>
      <c r="L37" s="22">
        <f t="shared" ref="L37:L56" si="18">(sincome+sbenefits)*(1-sunemp)*B37/expnorm</f>
        <v>41817.466358366226</v>
      </c>
      <c r="M37" s="5">
        <f>scrimecost*Meta!O34</f>
        <v>11239.963</v>
      </c>
      <c r="N37" s="5">
        <f>L37-Grade11!L37</f>
        <v>344.59909057361074</v>
      </c>
      <c r="O37" s="5">
        <f>Grade11!M37-M37</f>
        <v>561.39300000000003</v>
      </c>
      <c r="P37" s="22">
        <f t="shared" si="12"/>
        <v>186.36786897021312</v>
      </c>
      <c r="Q37" s="22"/>
      <c r="R37" s="22"/>
      <c r="S37" s="22">
        <f t="shared" si="6"/>
        <v>830.20233583041079</v>
      </c>
      <c r="T37" s="22">
        <f t="shared" si="7"/>
        <v>349.92632864137198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33240.331404945988</v>
      </c>
      <c r="D38" s="5">
        <f t="shared" si="15"/>
        <v>31846.745223955259</v>
      </c>
      <c r="E38" s="5">
        <f t="shared" si="1"/>
        <v>22346.745223955259</v>
      </c>
      <c r="F38" s="5">
        <f t="shared" si="2"/>
        <v>7597.962315621392</v>
      </c>
      <c r="G38" s="5">
        <f t="shared" si="3"/>
        <v>24248.782908333866</v>
      </c>
      <c r="H38" s="22">
        <f t="shared" si="16"/>
        <v>15290.963261181778</v>
      </c>
      <c r="I38" s="5">
        <f t="shared" si="17"/>
        <v>38331.76007188228</v>
      </c>
      <c r="J38" s="25">
        <f t="shared" si="5"/>
        <v>0.14241484669786517</v>
      </c>
      <c r="L38" s="22">
        <f t="shared" si="18"/>
        <v>42862.903017325385</v>
      </c>
      <c r="M38" s="5">
        <f>scrimecost*Meta!O35</f>
        <v>11239.963</v>
      </c>
      <c r="N38" s="5">
        <f>L38-Grade11!L38</f>
        <v>353.21406783796556</v>
      </c>
      <c r="O38" s="5">
        <f>Grade11!M38-M38</f>
        <v>561.39300000000003</v>
      </c>
      <c r="P38" s="22">
        <f t="shared" si="12"/>
        <v>189.87470643356662</v>
      </c>
      <c r="Q38" s="22"/>
      <c r="R38" s="22"/>
      <c r="S38" s="22">
        <f t="shared" si="6"/>
        <v>837.62304644510675</v>
      </c>
      <c r="T38" s="22">
        <f t="shared" si="7"/>
        <v>342.69131935028747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34071.339690069632</v>
      </c>
      <c r="D39" s="5">
        <f t="shared" si="15"/>
        <v>32612.103854554134</v>
      </c>
      <c r="E39" s="5">
        <f t="shared" si="1"/>
        <v>23112.103854554134</v>
      </c>
      <c r="F39" s="5">
        <f t="shared" si="2"/>
        <v>7847.8519085119242</v>
      </c>
      <c r="G39" s="5">
        <f t="shared" si="3"/>
        <v>24764.251946042212</v>
      </c>
      <c r="H39" s="22">
        <f t="shared" si="16"/>
        <v>15673.237342711316</v>
      </c>
      <c r="I39" s="5">
        <f t="shared" si="17"/>
        <v>39199.303538679334</v>
      </c>
      <c r="J39" s="25">
        <f t="shared" si="5"/>
        <v>0.14439566126544709</v>
      </c>
      <c r="L39" s="22">
        <f t="shared" si="18"/>
        <v>43934.475592758514</v>
      </c>
      <c r="M39" s="5">
        <f>scrimecost*Meta!O36</f>
        <v>11239.963</v>
      </c>
      <c r="N39" s="5">
        <f>L39-Grade11!L39</f>
        <v>362.04441953389323</v>
      </c>
      <c r="O39" s="5">
        <f>Grade11!M39-M39</f>
        <v>561.39300000000003</v>
      </c>
      <c r="P39" s="22">
        <f t="shared" si="12"/>
        <v>193.46921483350391</v>
      </c>
      <c r="Q39" s="22"/>
      <c r="R39" s="22"/>
      <c r="S39" s="22">
        <f t="shared" si="6"/>
        <v>845.22927482515161</v>
      </c>
      <c r="T39" s="22">
        <f t="shared" si="7"/>
        <v>335.65323114595446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34923.123182321382</v>
      </c>
      <c r="D40" s="5">
        <f t="shared" si="15"/>
        <v>33396.59645091799</v>
      </c>
      <c r="E40" s="5">
        <f t="shared" si="1"/>
        <v>23896.59645091799</v>
      </c>
      <c r="F40" s="5">
        <f t="shared" si="2"/>
        <v>8103.9887412247244</v>
      </c>
      <c r="G40" s="5">
        <f t="shared" si="3"/>
        <v>25292.607709693264</v>
      </c>
      <c r="H40" s="22">
        <f t="shared" si="16"/>
        <v>16065.068276279104</v>
      </c>
      <c r="I40" s="5">
        <f t="shared" si="17"/>
        <v>40088.53559214632</v>
      </c>
      <c r="J40" s="25">
        <f t="shared" ref="J40:J56" si="19">(F40-(IF(A40&gt;startage,1,0)*(unempprob*300*52)))/(IF(A40&lt;startage,1,0)*((C40+H40)*(1-initialunempprob))+IF(A40&gt;=startage,1,0)*((C40+H40)*(1-unempprob)))</f>
        <v>0.14632816328260018</v>
      </c>
      <c r="L40" s="22">
        <f t="shared" si="18"/>
        <v>45032.837482577488</v>
      </c>
      <c r="M40" s="5">
        <f>scrimecost*Meta!O37</f>
        <v>11239.963</v>
      </c>
      <c r="N40" s="5">
        <f>L40-Grade11!L40</f>
        <v>371.09553002225584</v>
      </c>
      <c r="O40" s="5">
        <f>Grade11!M40-M40</f>
        <v>561.39300000000003</v>
      </c>
      <c r="P40" s="22">
        <f t="shared" si="12"/>
        <v>197.15358594343965</v>
      </c>
      <c r="Q40" s="22"/>
      <c r="R40" s="22"/>
      <c r="S40" s="22">
        <f t="shared" ref="S40:S69" si="20">IF(A40&lt;startage,1,0)*(N40-Q40-R40)+IF(A40&gt;=startage,1,0)*completionprob*(N40*spart+O40+P40)</f>
        <v>853.02565891471636</v>
      </c>
      <c r="T40" s="22">
        <f t="shared" ref="T40:T69" si="21">S40/sreturn^(A40-startage+1)</f>
        <v>328.80636254683048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35796.201261879411</v>
      </c>
      <c r="D41" s="5">
        <f t="shared" si="15"/>
        <v>34200.701362190943</v>
      </c>
      <c r="E41" s="5">
        <f t="shared" si="1"/>
        <v>24700.701362190943</v>
      </c>
      <c r="F41" s="5">
        <f t="shared" si="2"/>
        <v>8366.5289947553429</v>
      </c>
      <c r="G41" s="5">
        <f t="shared" si="3"/>
        <v>25834.1723674356</v>
      </c>
      <c r="H41" s="22">
        <f t="shared" si="16"/>
        <v>16466.694983186077</v>
      </c>
      <c r="I41" s="5">
        <f t="shared" si="17"/>
        <v>40999.998446949976</v>
      </c>
      <c r="J41" s="25">
        <f t="shared" si="19"/>
        <v>0.14821353110421301</v>
      </c>
      <c r="L41" s="22">
        <f t="shared" si="18"/>
        <v>46158.658419641913</v>
      </c>
      <c r="M41" s="5">
        <f>scrimecost*Meta!O38</f>
        <v>7509.4059999999999</v>
      </c>
      <c r="N41" s="5">
        <f>L41-Grade11!L41</f>
        <v>380.37291827281297</v>
      </c>
      <c r="O41" s="5">
        <f>Grade11!M41-M41</f>
        <v>375.0659999999998</v>
      </c>
      <c r="P41" s="22">
        <f t="shared" si="12"/>
        <v>200.93006633112381</v>
      </c>
      <c r="Q41" s="22"/>
      <c r="R41" s="22"/>
      <c r="S41" s="22">
        <f t="shared" si="20"/>
        <v>697.42184660651264</v>
      </c>
      <c r="T41" s="22">
        <f t="shared" si="21"/>
        <v>260.93688974210488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36691.10629342639</v>
      </c>
      <c r="D42" s="5">
        <f t="shared" si="15"/>
        <v>35024.90889624571</v>
      </c>
      <c r="E42" s="5">
        <f t="shared" si="1"/>
        <v>25524.90889624571</v>
      </c>
      <c r="F42" s="5">
        <f t="shared" si="2"/>
        <v>8635.6327546242246</v>
      </c>
      <c r="G42" s="5">
        <f t="shared" si="3"/>
        <v>26389.276141621485</v>
      </c>
      <c r="H42" s="22">
        <f t="shared" si="16"/>
        <v>16878.362357765731</v>
      </c>
      <c r="I42" s="5">
        <f t="shared" si="17"/>
        <v>41934.247873123721</v>
      </c>
      <c r="J42" s="25">
        <f t="shared" si="19"/>
        <v>0.1500529143448108</v>
      </c>
      <c r="L42" s="22">
        <f t="shared" si="18"/>
        <v>47312.624880132957</v>
      </c>
      <c r="M42" s="5">
        <f>scrimecost*Meta!O39</f>
        <v>7509.4059999999999</v>
      </c>
      <c r="N42" s="5">
        <f>L42-Grade11!L42</f>
        <v>389.88224122962856</v>
      </c>
      <c r="O42" s="5">
        <f>Grade11!M42-M42</f>
        <v>375.0659999999998</v>
      </c>
      <c r="P42" s="22">
        <f t="shared" si="12"/>
        <v>204.80095872849998</v>
      </c>
      <c r="Q42" s="22"/>
      <c r="R42" s="22"/>
      <c r="S42" s="22">
        <f t="shared" si="20"/>
        <v>705.61292264060114</v>
      </c>
      <c r="T42" s="22">
        <f t="shared" si="21"/>
        <v>256.25259738155768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37608.383950762051</v>
      </c>
      <c r="D43" s="5">
        <f t="shared" si="15"/>
        <v>35869.721618651849</v>
      </c>
      <c r="E43" s="5">
        <f t="shared" si="1"/>
        <v>26369.721618651849</v>
      </c>
      <c r="F43" s="5">
        <f t="shared" si="2"/>
        <v>8911.4641084898285</v>
      </c>
      <c r="G43" s="5">
        <f t="shared" si="3"/>
        <v>26958.25751016202</v>
      </c>
      <c r="H43" s="22">
        <f t="shared" si="16"/>
        <v>17300.321416709874</v>
      </c>
      <c r="I43" s="5">
        <f t="shared" si="17"/>
        <v>42891.853534951813</v>
      </c>
      <c r="J43" s="25">
        <f t="shared" si="19"/>
        <v>0.15184743457954036</v>
      </c>
      <c r="L43" s="22">
        <f t="shared" si="18"/>
        <v>48495.440502136276</v>
      </c>
      <c r="M43" s="5">
        <f>scrimecost*Meta!O40</f>
        <v>7509.4059999999999</v>
      </c>
      <c r="N43" s="5">
        <f>L43-Grade11!L43</f>
        <v>399.62929726036964</v>
      </c>
      <c r="O43" s="5">
        <f>Grade11!M43-M43</f>
        <v>375.0659999999998</v>
      </c>
      <c r="P43" s="22">
        <f t="shared" si="12"/>
        <v>208.76862343581058</v>
      </c>
      <c r="Q43" s="22"/>
      <c r="R43" s="22"/>
      <c r="S43" s="22">
        <f t="shared" si="20"/>
        <v>714.00877557554452</v>
      </c>
      <c r="T43" s="22">
        <f t="shared" si="21"/>
        <v>251.69066946672325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38548.593549531099</v>
      </c>
      <c r="D44" s="5">
        <f t="shared" si="15"/>
        <v>36735.654659118147</v>
      </c>
      <c r="E44" s="5">
        <f t="shared" si="1"/>
        <v>27235.654659118147</v>
      </c>
      <c r="F44" s="5">
        <f t="shared" si="2"/>
        <v>9194.1912462020755</v>
      </c>
      <c r="G44" s="5">
        <f t="shared" si="3"/>
        <v>27541.46341291607</v>
      </c>
      <c r="H44" s="22">
        <f t="shared" si="16"/>
        <v>17732.829452127618</v>
      </c>
      <c r="I44" s="5">
        <f t="shared" si="17"/>
        <v>43873.399338325609</v>
      </c>
      <c r="J44" s="25">
        <f t="shared" si="19"/>
        <v>0.15359818602805708</v>
      </c>
      <c r="L44" s="22">
        <f t="shared" si="18"/>
        <v>49707.826514689674</v>
      </c>
      <c r="M44" s="5">
        <f>scrimecost*Meta!O41</f>
        <v>7509.4059999999999</v>
      </c>
      <c r="N44" s="5">
        <f>L44-Grade11!L44</f>
        <v>409.62002969186142</v>
      </c>
      <c r="O44" s="5">
        <f>Grade11!M44-M44</f>
        <v>375.0659999999998</v>
      </c>
      <c r="P44" s="22">
        <f t="shared" si="12"/>
        <v>212.83547976080402</v>
      </c>
      <c r="Q44" s="22"/>
      <c r="R44" s="22"/>
      <c r="S44" s="22">
        <f t="shared" si="20"/>
        <v>722.61452483385256</v>
      </c>
      <c r="T44" s="22">
        <f t="shared" si="21"/>
        <v>247.24759130864496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39512.308388269383</v>
      </c>
      <c r="D45" s="5">
        <f t="shared" si="15"/>
        <v>37623.236025596103</v>
      </c>
      <c r="E45" s="5">
        <f t="shared" si="1"/>
        <v>28123.236025596103</v>
      </c>
      <c r="F45" s="5">
        <f t="shared" si="2"/>
        <v>9483.9865623571277</v>
      </c>
      <c r="G45" s="5">
        <f t="shared" si="3"/>
        <v>28139.249463238975</v>
      </c>
      <c r="H45" s="22">
        <f t="shared" si="16"/>
        <v>18176.150188430809</v>
      </c>
      <c r="I45" s="5">
        <f t="shared" si="17"/>
        <v>44879.483786783749</v>
      </c>
      <c r="J45" s="25">
        <f t="shared" si="19"/>
        <v>0.1553062362217319</v>
      </c>
      <c r="L45" s="22">
        <f t="shared" si="18"/>
        <v>50950.522177556923</v>
      </c>
      <c r="M45" s="5">
        <f>scrimecost*Meta!O42</f>
        <v>7509.4059999999999</v>
      </c>
      <c r="N45" s="5">
        <f>L45-Grade11!L45</f>
        <v>419.86053043417633</v>
      </c>
      <c r="O45" s="5">
        <f>Grade11!M45-M45</f>
        <v>375.0659999999998</v>
      </c>
      <c r="P45" s="22">
        <f t="shared" si="12"/>
        <v>217.00400749392227</v>
      </c>
      <c r="Q45" s="22"/>
      <c r="R45" s="22"/>
      <c r="S45" s="22">
        <f t="shared" si="20"/>
        <v>731.43541782363627</v>
      </c>
      <c r="T45" s="22">
        <f t="shared" si="21"/>
        <v>242.91995098983767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40500.116097976104</v>
      </c>
      <c r="D46" s="5">
        <f t="shared" si="15"/>
        <v>38533.006926235998</v>
      </c>
      <c r="E46" s="5">
        <f t="shared" si="1"/>
        <v>29033.006926235998</v>
      </c>
      <c r="F46" s="5">
        <f t="shared" si="2"/>
        <v>9781.026761416053</v>
      </c>
      <c r="G46" s="5">
        <f t="shared" si="3"/>
        <v>28751.980164819943</v>
      </c>
      <c r="H46" s="22">
        <f t="shared" si="16"/>
        <v>18630.553943141578</v>
      </c>
      <c r="I46" s="5">
        <f t="shared" si="17"/>
        <v>45910.720346453338</v>
      </c>
      <c r="J46" s="25">
        <f t="shared" si="19"/>
        <v>0.15697262665458533</v>
      </c>
      <c r="L46" s="22">
        <f t="shared" si="18"/>
        <v>52224.285231995847</v>
      </c>
      <c r="M46" s="5">
        <f>scrimecost*Meta!O43</f>
        <v>4165.1849999999995</v>
      </c>
      <c r="N46" s="5">
        <f>L46-Grade11!L46</f>
        <v>430.35704369504674</v>
      </c>
      <c r="O46" s="5">
        <f>Grade11!M46-M46</f>
        <v>208.03499999999985</v>
      </c>
      <c r="P46" s="22">
        <f t="shared" si="12"/>
        <v>221.27674842036845</v>
      </c>
      <c r="Q46" s="22"/>
      <c r="R46" s="22"/>
      <c r="S46" s="22">
        <f t="shared" si="20"/>
        <v>593.8236151381634</v>
      </c>
      <c r="T46" s="22">
        <f t="shared" si="21"/>
        <v>191.42844853358943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41512.619000425497</v>
      </c>
      <c r="D47" s="5">
        <f t="shared" si="15"/>
        <v>39465.522099391885</v>
      </c>
      <c r="E47" s="5">
        <f t="shared" si="1"/>
        <v>29965.522099391885</v>
      </c>
      <c r="F47" s="5">
        <f t="shared" si="2"/>
        <v>10085.492965451451</v>
      </c>
      <c r="G47" s="5">
        <f t="shared" si="3"/>
        <v>29380.029133940436</v>
      </c>
      <c r="H47" s="22">
        <f t="shared" si="16"/>
        <v>19096.31779172011</v>
      </c>
      <c r="I47" s="5">
        <f t="shared" si="17"/>
        <v>46967.737820114657</v>
      </c>
      <c r="J47" s="25">
        <f t="shared" si="19"/>
        <v>0.15859837341834482</v>
      </c>
      <c r="L47" s="22">
        <f t="shared" si="18"/>
        <v>53529.892362795719</v>
      </c>
      <c r="M47" s="5">
        <f>scrimecost*Meta!O44</f>
        <v>4165.1849999999995</v>
      </c>
      <c r="N47" s="5">
        <f>L47-Grade11!L47</f>
        <v>441.11596978738817</v>
      </c>
      <c r="O47" s="5">
        <f>Grade11!M47-M47</f>
        <v>208.03499999999985</v>
      </c>
      <c r="P47" s="22">
        <f t="shared" si="12"/>
        <v>225.65630786997573</v>
      </c>
      <c r="Q47" s="22"/>
      <c r="R47" s="22"/>
      <c r="S47" s="22">
        <f t="shared" si="20"/>
        <v>603.09106583552807</v>
      </c>
      <c r="T47" s="22">
        <f t="shared" si="21"/>
        <v>188.70948352560532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42550.434475436137</v>
      </c>
      <c r="D48" s="5">
        <f t="shared" si="15"/>
        <v>40421.350151876686</v>
      </c>
      <c r="E48" s="5">
        <f t="shared" si="1"/>
        <v>30921.350151876686</v>
      </c>
      <c r="F48" s="5">
        <f t="shared" si="2"/>
        <v>10397.570824587738</v>
      </c>
      <c r="G48" s="5">
        <f t="shared" si="3"/>
        <v>30023.779327288947</v>
      </c>
      <c r="H48" s="22">
        <f t="shared" si="16"/>
        <v>19573.725736513115</v>
      </c>
      <c r="I48" s="5">
        <f t="shared" si="17"/>
        <v>48051.180730617525</v>
      </c>
      <c r="J48" s="25">
        <f t="shared" si="19"/>
        <v>0.16018446782201259</v>
      </c>
      <c r="L48" s="22">
        <f t="shared" si="18"/>
        <v>54868.139671865625</v>
      </c>
      <c r="M48" s="5">
        <f>scrimecost*Meta!O45</f>
        <v>4165.1849999999995</v>
      </c>
      <c r="N48" s="5">
        <f>L48-Grade11!L48</f>
        <v>452.14386903208651</v>
      </c>
      <c r="O48" s="5">
        <f>Grade11!M48-M48</f>
        <v>208.03499999999985</v>
      </c>
      <c r="P48" s="22">
        <f t="shared" si="12"/>
        <v>230.1453563058233</v>
      </c>
      <c r="Q48" s="22"/>
      <c r="R48" s="22"/>
      <c r="S48" s="22">
        <f t="shared" si="20"/>
        <v>612.59020280035145</v>
      </c>
      <c r="T48" s="22">
        <f t="shared" si="21"/>
        <v>186.05557770098997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43614.195337322039</v>
      </c>
      <c r="D49" s="5">
        <f t="shared" si="15"/>
        <v>41401.073905673598</v>
      </c>
      <c r="E49" s="5">
        <f t="shared" si="1"/>
        <v>31901.073905673598</v>
      </c>
      <c r="F49" s="5">
        <f t="shared" si="2"/>
        <v>10717.450630202429</v>
      </c>
      <c r="G49" s="5">
        <f t="shared" si="3"/>
        <v>30683.623275471167</v>
      </c>
      <c r="H49" s="22">
        <f t="shared" si="16"/>
        <v>20063.068879925941</v>
      </c>
      <c r="I49" s="5">
        <f t="shared" si="17"/>
        <v>49161.709713882956</v>
      </c>
      <c r="J49" s="25">
        <f t="shared" si="19"/>
        <v>0.1617318769963226</v>
      </c>
      <c r="L49" s="22">
        <f t="shared" si="18"/>
        <v>56239.843163662263</v>
      </c>
      <c r="M49" s="5">
        <f>scrimecost*Meta!O46</f>
        <v>4165.1849999999995</v>
      </c>
      <c r="N49" s="5">
        <f>L49-Grade11!L49</f>
        <v>463.44746575789759</v>
      </c>
      <c r="O49" s="5">
        <f>Grade11!M49-M49</f>
        <v>208.03499999999985</v>
      </c>
      <c r="P49" s="22">
        <f t="shared" si="12"/>
        <v>234.74663095256696</v>
      </c>
      <c r="Q49" s="22"/>
      <c r="R49" s="22"/>
      <c r="S49" s="22">
        <f t="shared" si="20"/>
        <v>622.32681818929279</v>
      </c>
      <c r="T49" s="22">
        <f t="shared" si="21"/>
        <v>183.4648964515506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44704.550220755089</v>
      </c>
      <c r="D50" s="5">
        <f t="shared" si="15"/>
        <v>42405.290753315443</v>
      </c>
      <c r="E50" s="5">
        <f t="shared" si="1"/>
        <v>32905.290753315443</v>
      </c>
      <c r="F50" s="5">
        <f t="shared" si="2"/>
        <v>11045.327430957492</v>
      </c>
      <c r="G50" s="5">
        <f t="shared" si="3"/>
        <v>31359.963322357951</v>
      </c>
      <c r="H50" s="22">
        <f t="shared" si="16"/>
        <v>20564.64560192409</v>
      </c>
      <c r="I50" s="5">
        <f t="shared" si="17"/>
        <v>50300.001921730043</v>
      </c>
      <c r="J50" s="25">
        <f t="shared" si="19"/>
        <v>0.1632415444834544</v>
      </c>
      <c r="L50" s="22">
        <f t="shared" si="18"/>
        <v>57645.839242753813</v>
      </c>
      <c r="M50" s="5">
        <f>scrimecost*Meta!O47</f>
        <v>4165.1849999999995</v>
      </c>
      <c r="N50" s="5">
        <f>L50-Grade11!L50</f>
        <v>475.03365240183484</v>
      </c>
      <c r="O50" s="5">
        <f>Grade11!M50-M50</f>
        <v>208.03499999999985</v>
      </c>
      <c r="P50" s="22">
        <f t="shared" si="12"/>
        <v>239.46293746547931</v>
      </c>
      <c r="Q50" s="22"/>
      <c r="R50" s="22"/>
      <c r="S50" s="22">
        <f t="shared" si="20"/>
        <v>632.30684896294815</v>
      </c>
      <c r="T50" s="22">
        <f t="shared" si="21"/>
        <v>180.93565863687351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45822.163976273965</v>
      </c>
      <c r="D51" s="5">
        <f t="shared" si="15"/>
        <v>43434.613022148325</v>
      </c>
      <c r="E51" s="5">
        <f t="shared" si="1"/>
        <v>33934.613022148325</v>
      </c>
      <c r="F51" s="5">
        <f t="shared" si="2"/>
        <v>11381.401151731428</v>
      </c>
      <c r="G51" s="5">
        <f t="shared" si="3"/>
        <v>32053.211870416897</v>
      </c>
      <c r="H51" s="22">
        <f t="shared" si="16"/>
        <v>21078.76174197219</v>
      </c>
      <c r="I51" s="5">
        <f t="shared" si="17"/>
        <v>51466.751434773279</v>
      </c>
      <c r="J51" s="25">
        <f t="shared" si="19"/>
        <v>0.16471439081236341</v>
      </c>
      <c r="L51" s="22">
        <f t="shared" si="18"/>
        <v>59086.985223822652</v>
      </c>
      <c r="M51" s="5">
        <f>scrimecost*Meta!O48</f>
        <v>2197.2860000000001</v>
      </c>
      <c r="N51" s="5">
        <f>L51-Grade11!L51</f>
        <v>486.90949371187162</v>
      </c>
      <c r="O51" s="5">
        <f>Grade11!M51-M51</f>
        <v>109.74600000000009</v>
      </c>
      <c r="P51" s="22">
        <f t="shared" si="12"/>
        <v>244.29715164121441</v>
      </c>
      <c r="Q51" s="22"/>
      <c r="R51" s="22"/>
      <c r="S51" s="22">
        <f t="shared" si="20"/>
        <v>556.23863850594569</v>
      </c>
      <c r="T51" s="22">
        <f t="shared" si="21"/>
        <v>154.49671485222675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46967.718075680816</v>
      </c>
      <c r="D52" s="5">
        <f t="shared" si="15"/>
        <v>44489.668347702034</v>
      </c>
      <c r="E52" s="5">
        <f t="shared" si="1"/>
        <v>34989.668347702034</v>
      </c>
      <c r="F52" s="5">
        <f t="shared" si="2"/>
        <v>11774.843550294918</v>
      </c>
      <c r="G52" s="5">
        <f t="shared" si="3"/>
        <v>32714.824797407116</v>
      </c>
      <c r="H52" s="22">
        <f t="shared" si="16"/>
        <v>21605.730785521497</v>
      </c>
      <c r="I52" s="5">
        <f t="shared" si="17"/>
        <v>52613.702850872418</v>
      </c>
      <c r="J52" s="25">
        <f t="shared" si="19"/>
        <v>0.16692664373993629</v>
      </c>
      <c r="L52" s="22">
        <f t="shared" si="18"/>
        <v>60564.159854418227</v>
      </c>
      <c r="M52" s="5">
        <f>scrimecost*Meta!O49</f>
        <v>2197.2860000000001</v>
      </c>
      <c r="N52" s="5">
        <f>L52-Grade11!L52</f>
        <v>499.08223105469369</v>
      </c>
      <c r="O52" s="5">
        <f>Grade11!M52-M52</f>
        <v>109.74600000000009</v>
      </c>
      <c r="P52" s="22">
        <f t="shared" si="12"/>
        <v>249.95657903140372</v>
      </c>
      <c r="Q52" s="22"/>
      <c r="R52" s="22"/>
      <c r="S52" s="22">
        <f t="shared" si="20"/>
        <v>567.34233453866864</v>
      </c>
      <c r="T52" s="22">
        <f t="shared" si="21"/>
        <v>152.95550190529454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48141.911027572824</v>
      </c>
      <c r="D53" s="5">
        <f t="shared" si="15"/>
        <v>45571.100056394571</v>
      </c>
      <c r="E53" s="5">
        <f t="shared" si="1"/>
        <v>36071.100056394571</v>
      </c>
      <c r="F53" s="5">
        <f t="shared" si="2"/>
        <v>12236.074174052284</v>
      </c>
      <c r="G53" s="5">
        <f t="shared" si="3"/>
        <v>33335.025882342285</v>
      </c>
      <c r="H53" s="22">
        <f t="shared" si="16"/>
        <v>22145.874055159529</v>
      </c>
      <c r="I53" s="5">
        <f t="shared" si="17"/>
        <v>53731.375887144211</v>
      </c>
      <c r="J53" s="25">
        <f t="shared" si="19"/>
        <v>0.16998016010878331</v>
      </c>
      <c r="L53" s="22">
        <f t="shared" si="18"/>
        <v>62078.263850778661</v>
      </c>
      <c r="M53" s="5">
        <f>scrimecost*Meta!O50</f>
        <v>2197.2860000000001</v>
      </c>
      <c r="N53" s="5">
        <f>L53-Grade11!L53</f>
        <v>511.55928683103411</v>
      </c>
      <c r="O53" s="5">
        <f>Grade11!M53-M53</f>
        <v>109.74600000000009</v>
      </c>
      <c r="P53" s="22">
        <f t="shared" si="12"/>
        <v>256.5910984294581</v>
      </c>
      <c r="Q53" s="22"/>
      <c r="R53" s="22"/>
      <c r="S53" s="22">
        <f t="shared" si="20"/>
        <v>579.4555293238742</v>
      </c>
      <c r="T53" s="22">
        <f t="shared" si="21"/>
        <v>151.63583238069319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49345.458803262147</v>
      </c>
      <c r="D54" s="5">
        <f t="shared" si="15"/>
        <v>46679.567557804439</v>
      </c>
      <c r="E54" s="5">
        <f t="shared" si="1"/>
        <v>37179.567557804439</v>
      </c>
      <c r="F54" s="5">
        <f t="shared" si="2"/>
        <v>12708.835563403594</v>
      </c>
      <c r="G54" s="5">
        <f t="shared" si="3"/>
        <v>33970.731994400849</v>
      </c>
      <c r="H54" s="22">
        <f t="shared" si="16"/>
        <v>22699.520906538521</v>
      </c>
      <c r="I54" s="5">
        <f t="shared" si="17"/>
        <v>54876.990749322824</v>
      </c>
      <c r="J54" s="25">
        <f t="shared" si="19"/>
        <v>0.17295920046863419</v>
      </c>
      <c r="L54" s="22">
        <f t="shared" si="18"/>
        <v>63630.220447048137</v>
      </c>
      <c r="M54" s="5">
        <f>scrimecost*Meta!O51</f>
        <v>2197.2860000000001</v>
      </c>
      <c r="N54" s="5">
        <f>L54-Grade11!L54</f>
        <v>524.34826900183543</v>
      </c>
      <c r="O54" s="5">
        <f>Grade11!M54-M54</f>
        <v>109.74600000000009</v>
      </c>
      <c r="P54" s="22">
        <f t="shared" si="12"/>
        <v>263.39148081246401</v>
      </c>
      <c r="Q54" s="22"/>
      <c r="R54" s="22"/>
      <c r="S54" s="22">
        <f t="shared" si="20"/>
        <v>591.87155397873642</v>
      </c>
      <c r="T54" s="22">
        <f t="shared" si="21"/>
        <v>150.33877673401923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50579.095273343693</v>
      </c>
      <c r="D55" s="5">
        <f t="shared" si="15"/>
        <v>47815.746746749544</v>
      </c>
      <c r="E55" s="5">
        <f t="shared" si="1"/>
        <v>38315.746746749544</v>
      </c>
      <c r="F55" s="5">
        <f t="shared" si="2"/>
        <v>13193.415987488679</v>
      </c>
      <c r="G55" s="5">
        <f t="shared" si="3"/>
        <v>34622.330759260862</v>
      </c>
      <c r="H55" s="22">
        <f t="shared" si="16"/>
        <v>23267.008929201977</v>
      </c>
      <c r="I55" s="5">
        <f t="shared" si="17"/>
        <v>56051.24598305588</v>
      </c>
      <c r="J55" s="25">
        <f t="shared" si="19"/>
        <v>0.17586558130751298</v>
      </c>
      <c r="L55" s="22">
        <f t="shared" si="18"/>
        <v>65220.975958224328</v>
      </c>
      <c r="M55" s="5">
        <f>scrimecost*Meta!O52</f>
        <v>2197.2860000000001</v>
      </c>
      <c r="N55" s="5">
        <f>L55-Grade11!L55</f>
        <v>537.4569757268473</v>
      </c>
      <c r="O55" s="5">
        <f>Grade11!M55-M55</f>
        <v>109.74600000000009</v>
      </c>
      <c r="P55" s="22">
        <f t="shared" si="12"/>
        <v>270.36187275504494</v>
      </c>
      <c r="Q55" s="22"/>
      <c r="R55" s="22"/>
      <c r="S55" s="22">
        <f t="shared" si="20"/>
        <v>604.59797924994018</v>
      </c>
      <c r="T55" s="22">
        <f t="shared" si="21"/>
        <v>149.06375319113798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51843.572655177297</v>
      </c>
      <c r="D56" s="5">
        <f t="shared" si="15"/>
        <v>48980.330415418292</v>
      </c>
      <c r="E56" s="5">
        <f t="shared" si="1"/>
        <v>39480.330415418292</v>
      </c>
      <c r="F56" s="5">
        <f t="shared" si="2"/>
        <v>13690.110922175903</v>
      </c>
      <c r="G56" s="5">
        <f t="shared" si="3"/>
        <v>35290.219493242388</v>
      </c>
      <c r="H56" s="22">
        <f t="shared" si="16"/>
        <v>23848.68415243203</v>
      </c>
      <c r="I56" s="5">
        <f t="shared" si="17"/>
        <v>57254.85759763229</v>
      </c>
      <c r="J56" s="25">
        <f t="shared" si="19"/>
        <v>0.1787010748088583</v>
      </c>
      <c r="L56" s="22">
        <f t="shared" si="18"/>
        <v>66851.500357179946</v>
      </c>
      <c r="M56" s="5">
        <f>scrimecost*Meta!O53</f>
        <v>664.01499999999999</v>
      </c>
      <c r="N56" s="5">
        <f>L56-Grade11!L56</f>
        <v>550.89340012003959</v>
      </c>
      <c r="O56" s="5">
        <f>Grade11!M56-M56</f>
        <v>33.164999999999964</v>
      </c>
      <c r="P56" s="22">
        <f t="shared" si="12"/>
        <v>277.50652449619065</v>
      </c>
      <c r="Q56" s="22"/>
      <c r="R56" s="22"/>
      <c r="S56" s="22">
        <f t="shared" si="20"/>
        <v>550.404447152952</v>
      </c>
      <c r="T56" s="22">
        <f t="shared" si="21"/>
        <v>131.71920808841335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664.01499999999999</v>
      </c>
      <c r="N57" s="5">
        <f>L57-Grade11!L57</f>
        <v>0</v>
      </c>
      <c r="O57" s="5">
        <f>Grade11!M57-M57</f>
        <v>33.164999999999964</v>
      </c>
      <c r="Q57" s="22"/>
      <c r="R57" s="22"/>
      <c r="S57" s="22">
        <f t="shared" si="20"/>
        <v>29.118869999999969</v>
      </c>
      <c r="T57" s="22">
        <f t="shared" si="21"/>
        <v>6.7639986226470175</v>
      </c>
    </row>
    <row r="58" spans="1:20" x14ac:dyDescent="0.2">
      <c r="A58" s="5">
        <v>67</v>
      </c>
      <c r="C58" s="5"/>
      <c r="H58" s="21"/>
      <c r="I58" s="5"/>
      <c r="M58" s="5">
        <f>scrimecost*Meta!O55</f>
        <v>664.01499999999999</v>
      </c>
      <c r="N58" s="5">
        <f>L58-Grade11!L58</f>
        <v>0</v>
      </c>
      <c r="O58" s="5">
        <f>Grade11!M58-M58</f>
        <v>33.164999999999964</v>
      </c>
      <c r="Q58" s="22"/>
      <c r="R58" s="22"/>
      <c r="S58" s="22">
        <f t="shared" si="20"/>
        <v>29.118869999999969</v>
      </c>
      <c r="T58" s="22">
        <f t="shared" si="21"/>
        <v>6.5654625235842392</v>
      </c>
    </row>
    <row r="59" spans="1:20" x14ac:dyDescent="0.2">
      <c r="A59" s="5">
        <v>68</v>
      </c>
      <c r="H59" s="21"/>
      <c r="I59" s="5"/>
      <c r="M59" s="5">
        <f>scrimecost*Meta!O56</f>
        <v>664.01499999999999</v>
      </c>
      <c r="N59" s="5">
        <f>L59-Grade11!L59</f>
        <v>0</v>
      </c>
      <c r="O59" s="5">
        <f>Grade11!M59-M59</f>
        <v>33.164999999999964</v>
      </c>
      <c r="Q59" s="22"/>
      <c r="R59" s="22"/>
      <c r="S59" s="22">
        <f t="shared" si="20"/>
        <v>29.118869999999969</v>
      </c>
      <c r="T59" s="22">
        <f t="shared" si="21"/>
        <v>6.3727538329569233</v>
      </c>
    </row>
    <row r="60" spans="1:20" x14ac:dyDescent="0.2">
      <c r="A60" s="5">
        <v>69</v>
      </c>
      <c r="H60" s="21"/>
      <c r="I60" s="5"/>
      <c r="M60" s="5">
        <f>scrimecost*Meta!O57</f>
        <v>664.01499999999999</v>
      </c>
      <c r="N60" s="5">
        <f>L60-Grade11!L60</f>
        <v>0</v>
      </c>
      <c r="O60" s="5">
        <f>Grade11!M60-M60</f>
        <v>33.164999999999964</v>
      </c>
      <c r="Q60" s="22"/>
      <c r="R60" s="22"/>
      <c r="S60" s="22">
        <f t="shared" si="20"/>
        <v>29.118869999999969</v>
      </c>
      <c r="T60" s="22">
        <f t="shared" si="21"/>
        <v>6.1857015053519993</v>
      </c>
    </row>
    <row r="61" spans="1:20" x14ac:dyDescent="0.2">
      <c r="A61" s="5">
        <v>70</v>
      </c>
      <c r="H61" s="21"/>
      <c r="I61" s="5"/>
      <c r="M61" s="5">
        <f>scrimecost*Meta!O58</f>
        <v>664.01499999999999</v>
      </c>
      <c r="N61" s="5">
        <f>L61-Grade11!L61</f>
        <v>0</v>
      </c>
      <c r="O61" s="5">
        <f>Grade11!M61-M61</f>
        <v>33.164999999999964</v>
      </c>
      <c r="Q61" s="22"/>
      <c r="R61" s="22"/>
      <c r="S61" s="22">
        <f t="shared" si="20"/>
        <v>29.118869999999969</v>
      </c>
      <c r="T61" s="22">
        <f t="shared" si="21"/>
        <v>6.0041395158614188</v>
      </c>
    </row>
    <row r="62" spans="1:20" x14ac:dyDescent="0.2">
      <c r="A62" s="5">
        <v>71</v>
      </c>
      <c r="H62" s="21"/>
      <c r="I62" s="5"/>
      <c r="M62" s="5">
        <f>scrimecost*Meta!O59</f>
        <v>664.01499999999999</v>
      </c>
      <c r="N62" s="5">
        <f>L62-Grade11!L62</f>
        <v>0</v>
      </c>
      <c r="O62" s="5">
        <f>Grade11!M62-M62</f>
        <v>33.164999999999964</v>
      </c>
      <c r="Q62" s="22"/>
      <c r="R62" s="22"/>
      <c r="S62" s="22">
        <f t="shared" si="20"/>
        <v>29.118869999999969</v>
      </c>
      <c r="T62" s="22">
        <f t="shared" si="21"/>
        <v>5.8279067127208846</v>
      </c>
    </row>
    <row r="63" spans="1:20" x14ac:dyDescent="0.2">
      <c r="A63" s="5">
        <v>72</v>
      </c>
      <c r="H63" s="21"/>
      <c r="M63" s="5">
        <f>scrimecost*Meta!O60</f>
        <v>664.01499999999999</v>
      </c>
      <c r="N63" s="5">
        <f>L63-Grade11!L63</f>
        <v>0</v>
      </c>
      <c r="O63" s="5">
        <f>Grade11!M63-M63</f>
        <v>33.164999999999964</v>
      </c>
      <c r="Q63" s="22"/>
      <c r="R63" s="22"/>
      <c r="S63" s="22">
        <f t="shared" si="20"/>
        <v>29.118869999999969</v>
      </c>
      <c r="T63" s="22">
        <f t="shared" si="21"/>
        <v>5.656846674273897</v>
      </c>
    </row>
    <row r="64" spans="1:20" x14ac:dyDescent="0.2">
      <c r="A64" s="5">
        <v>73</v>
      </c>
      <c r="H64" s="21"/>
      <c r="M64" s="5">
        <f>scrimecost*Meta!O61</f>
        <v>664.01499999999999</v>
      </c>
      <c r="N64" s="5">
        <f>L64-Grade11!L64</f>
        <v>0</v>
      </c>
      <c r="O64" s="5">
        <f>Grade11!M64-M64</f>
        <v>33.164999999999964</v>
      </c>
      <c r="Q64" s="22"/>
      <c r="R64" s="22"/>
      <c r="S64" s="22">
        <f t="shared" si="20"/>
        <v>29.118869999999969</v>
      </c>
      <c r="T64" s="22">
        <f t="shared" si="21"/>
        <v>5.4908075701341801</v>
      </c>
    </row>
    <row r="65" spans="1:20" x14ac:dyDescent="0.2">
      <c r="A65" s="5">
        <v>74</v>
      </c>
      <c r="H65" s="21"/>
      <c r="M65" s="5">
        <f>scrimecost*Meta!O62</f>
        <v>664.01499999999999</v>
      </c>
      <c r="N65" s="5">
        <f>L65-Grade11!L65</f>
        <v>0</v>
      </c>
      <c r="O65" s="5">
        <f>Grade11!M65-M65</f>
        <v>33.164999999999964</v>
      </c>
      <c r="Q65" s="22"/>
      <c r="R65" s="22"/>
      <c r="S65" s="22">
        <f t="shared" si="20"/>
        <v>29.118869999999969</v>
      </c>
      <c r="T65" s="22">
        <f t="shared" si="21"/>
        <v>5.3296420264232625</v>
      </c>
    </row>
    <row r="66" spans="1:20" x14ac:dyDescent="0.2">
      <c r="A66" s="5">
        <v>75</v>
      </c>
      <c r="H66" s="21"/>
      <c r="M66" s="5">
        <f>scrimecost*Meta!O63</f>
        <v>664.01499999999999</v>
      </c>
      <c r="N66" s="5">
        <f>L66-Grade11!L66</f>
        <v>0</v>
      </c>
      <c r="O66" s="5">
        <f>Grade11!M66-M66</f>
        <v>33.164999999999964</v>
      </c>
      <c r="Q66" s="22"/>
      <c r="R66" s="22"/>
      <c r="S66" s="22">
        <f t="shared" si="20"/>
        <v>29.118869999999969</v>
      </c>
      <c r="T66" s="22">
        <f t="shared" si="21"/>
        <v>5.1732069949635697</v>
      </c>
    </row>
    <row r="67" spans="1:20" x14ac:dyDescent="0.2">
      <c r="A67" s="5">
        <v>76</v>
      </c>
      <c r="H67" s="21"/>
      <c r="M67" s="5">
        <f>scrimecost*Meta!O64</f>
        <v>664.01499999999999</v>
      </c>
      <c r="N67" s="5">
        <f>L67-Grade11!L67</f>
        <v>0</v>
      </c>
      <c r="O67" s="5">
        <f>Grade11!M67-M67</f>
        <v>33.164999999999964</v>
      </c>
      <c r="Q67" s="22"/>
      <c r="R67" s="22"/>
      <c r="S67" s="22">
        <f t="shared" si="20"/>
        <v>29.118869999999969</v>
      </c>
      <c r="T67" s="22">
        <f t="shared" si="21"/>
        <v>5.0213636263109596</v>
      </c>
    </row>
    <row r="68" spans="1:20" x14ac:dyDescent="0.2">
      <c r="A68" s="5">
        <v>77</v>
      </c>
      <c r="H68" s="21"/>
      <c r="M68" s="5">
        <f>scrimecost*Meta!O65</f>
        <v>664.01499999999999</v>
      </c>
      <c r="N68" s="5">
        <f>L68-Grade11!L68</f>
        <v>0</v>
      </c>
      <c r="O68" s="5">
        <f>Grade11!M68-M68</f>
        <v>33.164999999999964</v>
      </c>
      <c r="Q68" s="22"/>
      <c r="R68" s="22"/>
      <c r="S68" s="22">
        <f t="shared" si="20"/>
        <v>29.118869999999969</v>
      </c>
      <c r="T68" s="22">
        <f t="shared" si="21"/>
        <v>4.8739771465139885</v>
      </c>
    </row>
    <row r="69" spans="1:20" x14ac:dyDescent="0.2">
      <c r="A69" s="5">
        <v>78</v>
      </c>
      <c r="H69" s="21"/>
      <c r="M69" s="5">
        <f>scrimecost*Meta!O66</f>
        <v>664.01499999999999</v>
      </c>
      <c r="N69" s="5">
        <f>L69-Grade11!L69</f>
        <v>0</v>
      </c>
      <c r="O69" s="5">
        <f>Grade11!M69-M69</f>
        <v>33.164999999999964</v>
      </c>
      <c r="Q69" s="22"/>
      <c r="R69" s="22"/>
      <c r="S69" s="22">
        <f t="shared" si="20"/>
        <v>29.118869999999969</v>
      </c>
      <c r="T69" s="22">
        <f t="shared" si="21"/>
        <v>4.7309167374905261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5.631051180898794E-12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34550</v>
      </c>
      <c r="D2" s="7">
        <f>Meta!C7</f>
        <v>15770</v>
      </c>
      <c r="E2" s="1">
        <f>Meta!D7</f>
        <v>7.6999999999999999E-2</v>
      </c>
      <c r="F2" s="1">
        <f>Meta!F7</f>
        <v>0.61499999999999999</v>
      </c>
      <c r="G2" s="1">
        <f>Meta!I7</f>
        <v>1.8652741552202943</v>
      </c>
      <c r="H2" s="1">
        <f>Meta!E7</f>
        <v>0.497</v>
      </c>
      <c r="I2" s="13"/>
      <c r="J2" s="1">
        <f>Meta!X6</f>
        <v>0.57399999999999995</v>
      </c>
      <c r="K2" s="1">
        <f>Meta!D6</f>
        <v>7.9000000000000001E-2</v>
      </c>
      <c r="L2" s="28"/>
      <c r="N2" s="22">
        <f>Meta!T7</f>
        <v>33533</v>
      </c>
      <c r="O2" s="22">
        <f>Meta!U7</f>
        <v>15306</v>
      </c>
      <c r="P2" s="1">
        <f>Meta!V7</f>
        <v>8.7999999999999995E-2</v>
      </c>
      <c r="Q2" s="1">
        <f>Meta!X7</f>
        <v>0.57899999999999996</v>
      </c>
      <c r="R2" s="22">
        <f>Meta!W7</f>
        <v>11874</v>
      </c>
      <c r="T2" s="12">
        <f>IRR(S5:S69)+1</f>
        <v>1.0395701340132244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1624.3261971556783</v>
      </c>
      <c r="D9" s="5">
        <f t="shared" ref="D9:D36" si="0">IF(A9&lt;startage,1,0)*(C9*(1-initialunempprob))+IF(A9=startage,1,0)*(C9*(1-unempprob))+IF(A9&gt;startage,1,0)*(C9*(1-unempprob)+unempprob*300*52)</f>
        <v>1496.0044275803798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114.44433870989906</v>
      </c>
      <c r="G9" s="5">
        <f t="shared" ref="G9:G56" si="3">D9-F9</f>
        <v>1381.5600888704807</v>
      </c>
      <c r="H9" s="22">
        <f>0.1*Grade12!H9</f>
        <v>747.21012562428575</v>
      </c>
      <c r="I9" s="5">
        <f t="shared" ref="I9:I36" si="4">G9+IF(A9&lt;startage,1,0)*(H9*(1-initialunempprob))+IF(A9&gt;=startage,1,0)*(H9*(1-unempprob))</f>
        <v>2069.7406145704481</v>
      </c>
      <c r="J9" s="25">
        <f t="shared" ref="J9:J56" si="5">(F9-(IF(A9&gt;startage,1,0)*(unempprob*300*52)))/(IF(A9&lt;startage,1,0)*((C9+H9)*(1-initialunempprob))+IF(A9&gt;=startage,1,0)*((C9+H9)*(1-unempprob)))</f>
        <v>5.2396816733866487E-2</v>
      </c>
      <c r="L9" s="22">
        <f>0.1*Grade12!L9</f>
        <v>2094.5439866109514</v>
      </c>
      <c r="M9" s="5">
        <f>scrimecost*Meta!O6</f>
        <v>39136.703999999998</v>
      </c>
      <c r="N9" s="5">
        <f>L9-Grade12!L9</f>
        <v>-18850.895879498563</v>
      </c>
      <c r="O9" s="5"/>
      <c r="P9" s="22"/>
      <c r="Q9" s="22">
        <f>0.05*feel*Grade12!G9</f>
        <v>178.13028846961669</v>
      </c>
      <c r="R9" s="22">
        <f>coltuition</f>
        <v>8279</v>
      </c>
      <c r="S9" s="22">
        <f t="shared" ref="S9:S40" si="6">IF(A9&lt;startage,1,0)*(N9-Q9-R9)+IF(A9&gt;=startage,1,0)*completionprob*(N9*spart+O9+P9)</f>
        <v>-27308.026167968179</v>
      </c>
      <c r="T9" s="22">
        <f t="shared" ref="T9:T40" si="7">S9/sreturn^(A9-startage+1)</f>
        <v>-27308.026167968179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18522.746323003412</v>
      </c>
      <c r="D10" s="5">
        <f t="shared" si="0"/>
        <v>17096.494856132151</v>
      </c>
      <c r="E10" s="5">
        <f t="shared" si="1"/>
        <v>7596.4948561321507</v>
      </c>
      <c r="F10" s="5">
        <f t="shared" si="2"/>
        <v>2827.18082772054</v>
      </c>
      <c r="G10" s="5">
        <f t="shared" si="3"/>
        <v>14269.314028411611</v>
      </c>
      <c r="H10" s="22">
        <f t="shared" ref="H10:H36" si="10">benefits*B10/expnorm</f>
        <v>8454.521259443236</v>
      </c>
      <c r="I10" s="5">
        <f t="shared" si="4"/>
        <v>22072.83715087772</v>
      </c>
      <c r="J10" s="25">
        <f t="shared" si="5"/>
        <v>0.1135413167231655</v>
      </c>
      <c r="L10" s="22">
        <f t="shared" ref="L10:L36" si="11">(sincome+sbenefits)*(1-sunemp)*B10/expnorm</f>
        <v>23879.153568575319</v>
      </c>
      <c r="M10" s="5">
        <f>scrimecost*Meta!O7</f>
        <v>41832.101999999999</v>
      </c>
      <c r="N10" s="5">
        <f>L10-Grade12!L10</f>
        <v>2410.0777058130661</v>
      </c>
      <c r="O10" s="5">
        <f>Grade12!M10-M10</f>
        <v>701.07700000000477</v>
      </c>
      <c r="P10" s="22">
        <f t="shared" ref="P10:P56" si="12">(spart-initialspart)*(L10*J10+nptrans)</f>
        <v>46.326352692053632</v>
      </c>
      <c r="Q10" s="22"/>
      <c r="R10" s="22"/>
      <c r="S10" s="22">
        <f t="shared" si="6"/>
        <v>1064.9906571458384</v>
      </c>
      <c r="T10" s="22">
        <f t="shared" si="7"/>
        <v>1024.4529178945138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18985.814981078496</v>
      </c>
      <c r="D11" s="5">
        <f t="shared" si="0"/>
        <v>18725.107227535453</v>
      </c>
      <c r="E11" s="5">
        <f t="shared" si="1"/>
        <v>9225.1072275354527</v>
      </c>
      <c r="F11" s="5">
        <f t="shared" si="2"/>
        <v>3313.7475097903252</v>
      </c>
      <c r="G11" s="5">
        <f t="shared" si="3"/>
        <v>15411.359717745127</v>
      </c>
      <c r="H11" s="22">
        <f t="shared" si="10"/>
        <v>8665.8842909293162</v>
      </c>
      <c r="I11" s="5">
        <f t="shared" si="4"/>
        <v>23409.970918272884</v>
      </c>
      <c r="J11" s="25">
        <f t="shared" si="5"/>
        <v>8.2771906532056017E-2</v>
      </c>
      <c r="L11" s="22">
        <f t="shared" si="11"/>
        <v>24476.132407789701</v>
      </c>
      <c r="M11" s="5">
        <f>scrimecost*Meta!O8</f>
        <v>40062.876000000004</v>
      </c>
      <c r="N11" s="5">
        <f>L11-Grade12!L11</f>
        <v>2470.3296484583952</v>
      </c>
      <c r="O11" s="5">
        <f>Grade12!M11-M11</f>
        <v>671.42599999999948</v>
      </c>
      <c r="P11" s="22">
        <f t="shared" si="12"/>
        <v>42.89968071961902</v>
      </c>
      <c r="Q11" s="22"/>
      <c r="R11" s="22"/>
      <c r="S11" s="22">
        <f t="shared" si="6"/>
        <v>1065.8893339469835</v>
      </c>
      <c r="T11" s="22">
        <f t="shared" si="7"/>
        <v>986.28976917473597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19460.460355605461</v>
      </c>
      <c r="D12" s="5">
        <f t="shared" si="0"/>
        <v>19163.204908223841</v>
      </c>
      <c r="E12" s="5">
        <f t="shared" si="1"/>
        <v>9663.2049082238409</v>
      </c>
      <c r="F12" s="5">
        <f t="shared" si="2"/>
        <v>3456.7864025350841</v>
      </c>
      <c r="G12" s="5">
        <f t="shared" si="3"/>
        <v>15706.418505688756</v>
      </c>
      <c r="H12" s="22">
        <f t="shared" si="10"/>
        <v>8882.5313982025473</v>
      </c>
      <c r="I12" s="5">
        <f t="shared" si="4"/>
        <v>23904.994986229707</v>
      </c>
      <c r="J12" s="25">
        <f t="shared" si="5"/>
        <v>8.6220805608845999E-2</v>
      </c>
      <c r="L12" s="22">
        <f t="shared" si="11"/>
        <v>25088.035717984443</v>
      </c>
      <c r="M12" s="5">
        <f>scrimecost*Meta!O9</f>
        <v>36381.936000000002</v>
      </c>
      <c r="N12" s="5">
        <f>L12-Grade12!L12</f>
        <v>2532.0878896698523</v>
      </c>
      <c r="O12" s="5">
        <f>Grade12!M12-M12</f>
        <v>609.73599999999715</v>
      </c>
      <c r="P12" s="22">
        <f t="shared" si="12"/>
        <v>43.585553253740649</v>
      </c>
      <c r="Q12" s="22"/>
      <c r="R12" s="22"/>
      <c r="S12" s="22">
        <f t="shared" si="6"/>
        <v>1053.3420193621735</v>
      </c>
      <c r="T12" s="22">
        <f t="shared" si="7"/>
        <v>937.57933571258627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19946.971864495594</v>
      </c>
      <c r="D13" s="5">
        <f t="shared" si="0"/>
        <v>19612.255030929435</v>
      </c>
      <c r="E13" s="5">
        <f t="shared" si="1"/>
        <v>10112.255030929435</v>
      </c>
      <c r="F13" s="5">
        <f t="shared" si="2"/>
        <v>3603.4012675984604</v>
      </c>
      <c r="G13" s="5">
        <f t="shared" si="3"/>
        <v>16008.853763330975</v>
      </c>
      <c r="H13" s="22">
        <f t="shared" si="10"/>
        <v>9104.594683157613</v>
      </c>
      <c r="I13" s="5">
        <f t="shared" si="4"/>
        <v>24412.394655885451</v>
      </c>
      <c r="J13" s="25">
        <f t="shared" si="5"/>
        <v>8.9585585195958162E-2</v>
      </c>
      <c r="L13" s="22">
        <f t="shared" si="11"/>
        <v>25715.236610934055</v>
      </c>
      <c r="M13" s="5">
        <f>scrimecost*Meta!O10</f>
        <v>33342.191999999995</v>
      </c>
      <c r="N13" s="5">
        <f>L13-Grade12!L13</f>
        <v>2595.3900869116042</v>
      </c>
      <c r="O13" s="5">
        <f>Grade12!M13-M13</f>
        <v>558.79200000000128</v>
      </c>
      <c r="P13" s="22">
        <f t="shared" si="12"/>
        <v>44.288572601215314</v>
      </c>
      <c r="Q13" s="22"/>
      <c r="R13" s="22"/>
      <c r="S13" s="22">
        <f t="shared" si="6"/>
        <v>1046.5882821627488</v>
      </c>
      <c r="T13" s="22">
        <f t="shared" si="7"/>
        <v>896.10869559358218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20445.646161107979</v>
      </c>
      <c r="D14" s="5">
        <f t="shared" si="0"/>
        <v>20072.531406702667</v>
      </c>
      <c r="E14" s="5">
        <f t="shared" si="1"/>
        <v>10572.531406702667</v>
      </c>
      <c r="F14" s="5">
        <f t="shared" si="2"/>
        <v>3753.6815042884209</v>
      </c>
      <c r="G14" s="5">
        <f t="shared" si="3"/>
        <v>16318.849902414246</v>
      </c>
      <c r="H14" s="22">
        <f t="shared" si="10"/>
        <v>9332.2095502365519</v>
      </c>
      <c r="I14" s="5">
        <f t="shared" si="4"/>
        <v>24932.479317282581</v>
      </c>
      <c r="J14" s="25">
        <f t="shared" si="5"/>
        <v>9.2868296988262711E-2</v>
      </c>
      <c r="L14" s="22">
        <f t="shared" si="11"/>
        <v>26358.117526207403</v>
      </c>
      <c r="M14" s="5">
        <f>scrimecost*Meta!O11</f>
        <v>31157.376</v>
      </c>
      <c r="N14" s="5">
        <f>L14-Grade12!L14</f>
        <v>2660.2748390843917</v>
      </c>
      <c r="O14" s="5">
        <f>Grade12!M14-M14</f>
        <v>522.17599999999948</v>
      </c>
      <c r="P14" s="22">
        <f t="shared" si="12"/>
        <v>45.009167432376849</v>
      </c>
      <c r="Q14" s="22"/>
      <c r="R14" s="22"/>
      <c r="S14" s="22">
        <f t="shared" si="6"/>
        <v>1047.4196967333328</v>
      </c>
      <c r="T14" s="22">
        <f t="shared" si="7"/>
        <v>862.68404520497404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20956.787315135676</v>
      </c>
      <c r="D15" s="5">
        <f t="shared" si="0"/>
        <v>20544.31469187023</v>
      </c>
      <c r="E15" s="5">
        <f t="shared" si="1"/>
        <v>11044.31469187023</v>
      </c>
      <c r="F15" s="5">
        <f t="shared" si="2"/>
        <v>3907.7187468956299</v>
      </c>
      <c r="G15" s="5">
        <f t="shared" si="3"/>
        <v>16636.595944974601</v>
      </c>
      <c r="H15" s="22">
        <f t="shared" si="10"/>
        <v>9565.5147889924647</v>
      </c>
      <c r="I15" s="5">
        <f t="shared" si="4"/>
        <v>25465.566095214646</v>
      </c>
      <c r="J15" s="25">
        <f t="shared" si="5"/>
        <v>9.6070942639291515E-2</v>
      </c>
      <c r="L15" s="22">
        <f t="shared" si="11"/>
        <v>27017.070464362583</v>
      </c>
      <c r="M15" s="5">
        <f>scrimecost*Meta!O12</f>
        <v>29768.118000000002</v>
      </c>
      <c r="N15" s="5">
        <f>L15-Grade12!L15</f>
        <v>2726.7817100614957</v>
      </c>
      <c r="O15" s="5">
        <f>Grade12!M15-M15</f>
        <v>498.89300000000003</v>
      </c>
      <c r="P15" s="22">
        <f t="shared" si="12"/>
        <v>45.747777134317417</v>
      </c>
      <c r="Q15" s="22"/>
      <c r="R15" s="22"/>
      <c r="S15" s="22">
        <f t="shared" si="6"/>
        <v>1055.3533514681819</v>
      </c>
      <c r="T15" s="22">
        <f t="shared" si="7"/>
        <v>836.13254733929091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21480.70699801407</v>
      </c>
      <c r="D16" s="5">
        <f t="shared" si="0"/>
        <v>21027.892559166987</v>
      </c>
      <c r="E16" s="5">
        <f t="shared" si="1"/>
        <v>11527.892559166987</v>
      </c>
      <c r="F16" s="5">
        <f t="shared" si="2"/>
        <v>4065.6069205680215</v>
      </c>
      <c r="G16" s="5">
        <f t="shared" si="3"/>
        <v>16962.285638598965</v>
      </c>
      <c r="H16" s="22">
        <f t="shared" si="10"/>
        <v>9804.6526587172739</v>
      </c>
      <c r="I16" s="5">
        <f t="shared" si="4"/>
        <v>26011.980042595009</v>
      </c>
      <c r="J16" s="25">
        <f t="shared" si="5"/>
        <v>9.9195474981758708E-2</v>
      </c>
      <c r="L16" s="22">
        <f t="shared" si="11"/>
        <v>27692.497225971649</v>
      </c>
      <c r="M16" s="5">
        <f>scrimecost*Meta!O13</f>
        <v>24994.77</v>
      </c>
      <c r="N16" s="5">
        <f>L16-Grade12!L16</f>
        <v>2794.9512528130326</v>
      </c>
      <c r="O16" s="5">
        <f>Grade12!M16-M16</f>
        <v>418.89500000000044</v>
      </c>
      <c r="P16" s="22">
        <f t="shared" si="12"/>
        <v>46.504852078806515</v>
      </c>
      <c r="Q16" s="22"/>
      <c r="R16" s="22"/>
      <c r="S16" s="22">
        <f t="shared" si="6"/>
        <v>1035.5872838464036</v>
      </c>
      <c r="T16" s="22">
        <f t="shared" si="7"/>
        <v>789.24193086454613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22017.724672964421</v>
      </c>
      <c r="D17" s="5">
        <f t="shared" si="0"/>
        <v>21523.559873146161</v>
      </c>
      <c r="E17" s="5">
        <f t="shared" si="1"/>
        <v>12023.559873146161</v>
      </c>
      <c r="F17" s="5">
        <f t="shared" si="2"/>
        <v>4227.4422985822221</v>
      </c>
      <c r="G17" s="5">
        <f t="shared" si="3"/>
        <v>17296.117574563941</v>
      </c>
      <c r="H17" s="22">
        <f t="shared" si="10"/>
        <v>10049.768975185209</v>
      </c>
      <c r="I17" s="5">
        <f t="shared" si="4"/>
        <v>26572.054338659887</v>
      </c>
      <c r="J17" s="25">
        <f t="shared" si="5"/>
        <v>0.10224379921831202</v>
      </c>
      <c r="L17" s="22">
        <f t="shared" si="11"/>
        <v>28384.809656620942</v>
      </c>
      <c r="M17" s="5">
        <f>scrimecost*Meta!O14</f>
        <v>24994.77</v>
      </c>
      <c r="N17" s="5">
        <f>L17-Grade12!L17</f>
        <v>2864.8250341333624</v>
      </c>
      <c r="O17" s="5">
        <f>Grade12!M17-M17</f>
        <v>418.89500000000044</v>
      </c>
      <c r="P17" s="22">
        <f t="shared" si="12"/>
        <v>47.280853896907814</v>
      </c>
      <c r="Q17" s="22"/>
      <c r="R17" s="22"/>
      <c r="S17" s="22">
        <f t="shared" si="6"/>
        <v>1056.0800456840821</v>
      </c>
      <c r="T17" s="22">
        <f t="shared" si="7"/>
        <v>774.22374032562345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22568.167789788531</v>
      </c>
      <c r="D18" s="5">
        <f t="shared" si="0"/>
        <v>22031.618869974816</v>
      </c>
      <c r="E18" s="5">
        <f t="shared" si="1"/>
        <v>12531.618869974816</v>
      </c>
      <c r="F18" s="5">
        <f t="shared" si="2"/>
        <v>4393.3235610467773</v>
      </c>
      <c r="G18" s="5">
        <f t="shared" si="3"/>
        <v>17638.295308928038</v>
      </c>
      <c r="H18" s="22">
        <f t="shared" si="10"/>
        <v>10301.013199564837</v>
      </c>
      <c r="I18" s="5">
        <f t="shared" si="4"/>
        <v>27146.130492126384</v>
      </c>
      <c r="J18" s="25">
        <f t="shared" si="5"/>
        <v>0.10521777408324211</v>
      </c>
      <c r="L18" s="22">
        <f t="shared" si="11"/>
        <v>29094.429898036462</v>
      </c>
      <c r="M18" s="5">
        <f>scrimecost*Meta!O15</f>
        <v>24994.77</v>
      </c>
      <c r="N18" s="5">
        <f>L18-Grade12!L18</f>
        <v>2936.4456599866971</v>
      </c>
      <c r="O18" s="5">
        <f>Grade12!M18-M18</f>
        <v>418.89500000000044</v>
      </c>
      <c r="P18" s="22">
        <f t="shared" si="12"/>
        <v>48.07625576046167</v>
      </c>
      <c r="Q18" s="22"/>
      <c r="R18" s="22"/>
      <c r="S18" s="22">
        <f t="shared" si="6"/>
        <v>1077.0851265677018</v>
      </c>
      <c r="T18" s="22">
        <f t="shared" si="7"/>
        <v>759.56663932379763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23132.371984533242</v>
      </c>
      <c r="D19" s="5">
        <f t="shared" si="0"/>
        <v>22552.379341724183</v>
      </c>
      <c r="E19" s="5">
        <f t="shared" si="1"/>
        <v>13052.379341724183</v>
      </c>
      <c r="F19" s="5">
        <f t="shared" si="2"/>
        <v>4563.3518550729459</v>
      </c>
      <c r="G19" s="5">
        <f t="shared" si="3"/>
        <v>17989.027486651237</v>
      </c>
      <c r="H19" s="22">
        <f t="shared" si="10"/>
        <v>10558.538529553956</v>
      </c>
      <c r="I19" s="5">
        <f t="shared" si="4"/>
        <v>27734.558549429537</v>
      </c>
      <c r="J19" s="25">
        <f t="shared" si="5"/>
        <v>0.10811921297585679</v>
      </c>
      <c r="L19" s="22">
        <f t="shared" si="11"/>
        <v>29821.790645487366</v>
      </c>
      <c r="M19" s="5">
        <f>scrimecost*Meta!O16</f>
        <v>24994.77</v>
      </c>
      <c r="N19" s="5">
        <f>L19-Grade12!L19</f>
        <v>3009.8568014863595</v>
      </c>
      <c r="O19" s="5">
        <f>Grade12!M19-M19</f>
        <v>418.89500000000044</v>
      </c>
      <c r="P19" s="22">
        <f t="shared" si="12"/>
        <v>48.891542670604359</v>
      </c>
      <c r="Q19" s="22"/>
      <c r="R19" s="22"/>
      <c r="S19" s="22">
        <f t="shared" si="6"/>
        <v>1098.6153344734098</v>
      </c>
      <c r="T19" s="22">
        <f t="shared" si="7"/>
        <v>745.25983450786589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23710.681284146569</v>
      </c>
      <c r="D20" s="5">
        <f t="shared" si="0"/>
        <v>23086.158825267285</v>
      </c>
      <c r="E20" s="5">
        <f t="shared" si="1"/>
        <v>13586.158825267285</v>
      </c>
      <c r="F20" s="5">
        <f t="shared" si="2"/>
        <v>4737.6308564497685</v>
      </c>
      <c r="G20" s="5">
        <f t="shared" si="3"/>
        <v>18348.527968817514</v>
      </c>
      <c r="H20" s="22">
        <f t="shared" si="10"/>
        <v>10822.501992792806</v>
      </c>
      <c r="I20" s="5">
        <f t="shared" si="4"/>
        <v>28337.697308165276</v>
      </c>
      <c r="J20" s="25">
        <f t="shared" si="5"/>
        <v>0.11094988506621259</v>
      </c>
      <c r="L20" s="22">
        <f t="shared" si="11"/>
        <v>30567.33541162455</v>
      </c>
      <c r="M20" s="5">
        <f>scrimecost*Meta!O17</f>
        <v>24994.77</v>
      </c>
      <c r="N20" s="5">
        <f>L20-Grade12!L20</f>
        <v>3085.1032215235209</v>
      </c>
      <c r="O20" s="5">
        <f>Grade12!M20-M20</f>
        <v>418.89500000000044</v>
      </c>
      <c r="P20" s="22">
        <f t="shared" si="12"/>
        <v>49.727211753500612</v>
      </c>
      <c r="Q20" s="22"/>
      <c r="R20" s="22"/>
      <c r="S20" s="22">
        <f t="shared" si="6"/>
        <v>1120.6837975767628</v>
      </c>
      <c r="T20" s="22">
        <f t="shared" si="7"/>
        <v>731.2929020022932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24303.448316250233</v>
      </c>
      <c r="D21" s="5">
        <f t="shared" si="0"/>
        <v>23633.282795898966</v>
      </c>
      <c r="E21" s="5">
        <f t="shared" si="1"/>
        <v>14133.282795898966</v>
      </c>
      <c r="F21" s="5">
        <f t="shared" si="2"/>
        <v>4916.2668328610125</v>
      </c>
      <c r="G21" s="5">
        <f t="shared" si="3"/>
        <v>18717.015963037953</v>
      </c>
      <c r="H21" s="22">
        <f t="shared" si="10"/>
        <v>11093.064542612625</v>
      </c>
      <c r="I21" s="5">
        <f t="shared" si="4"/>
        <v>28955.914535869408</v>
      </c>
      <c r="J21" s="25">
        <f t="shared" si="5"/>
        <v>0.11371151637387679</v>
      </c>
      <c r="L21" s="22">
        <f t="shared" si="11"/>
        <v>31331.518796915167</v>
      </c>
      <c r="M21" s="5">
        <f>scrimecost*Meta!O18</f>
        <v>20150.178</v>
      </c>
      <c r="N21" s="5">
        <f>L21-Grade12!L21</f>
        <v>3162.2308020616147</v>
      </c>
      <c r="O21" s="5">
        <f>Grade12!M21-M21</f>
        <v>337.70300000000134</v>
      </c>
      <c r="P21" s="22">
        <f t="shared" si="12"/>
        <v>50.583772563469282</v>
      </c>
      <c r="Q21" s="22"/>
      <c r="R21" s="22"/>
      <c r="S21" s="22">
        <f t="shared" si="6"/>
        <v>1102.9515482577012</v>
      </c>
      <c r="T21" s="22">
        <f t="shared" si="7"/>
        <v>692.32642076946479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24911.03452415649</v>
      </c>
      <c r="D22" s="5">
        <f t="shared" si="0"/>
        <v>24194.084865796442</v>
      </c>
      <c r="E22" s="5">
        <f t="shared" si="1"/>
        <v>14694.084865796442</v>
      </c>
      <c r="F22" s="5">
        <f t="shared" si="2"/>
        <v>5099.3687086825385</v>
      </c>
      <c r="G22" s="5">
        <f t="shared" si="3"/>
        <v>19094.716157113904</v>
      </c>
      <c r="H22" s="22">
        <f t="shared" si="10"/>
        <v>11370.391156177941</v>
      </c>
      <c r="I22" s="5">
        <f t="shared" si="4"/>
        <v>29589.587194266143</v>
      </c>
      <c r="J22" s="25">
        <f t="shared" si="5"/>
        <v>0.11640579082037848</v>
      </c>
      <c r="L22" s="22">
        <f t="shared" si="11"/>
        <v>32114.806766838043</v>
      </c>
      <c r="M22" s="5">
        <f>scrimecost*Meta!O19</f>
        <v>20150.178</v>
      </c>
      <c r="N22" s="5">
        <f>L22-Grade12!L22</f>
        <v>3241.2865721131493</v>
      </c>
      <c r="O22" s="5">
        <f>Grade12!M22-M22</f>
        <v>337.70300000000134</v>
      </c>
      <c r="P22" s="22">
        <f t="shared" si="12"/>
        <v>51.461747393687176</v>
      </c>
      <c r="Q22" s="22"/>
      <c r="R22" s="22"/>
      <c r="S22" s="22">
        <f t="shared" si="6"/>
        <v>1126.1372273056595</v>
      </c>
      <c r="T22" s="22">
        <f t="shared" si="7"/>
        <v>679.97350719541578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25533.810387260397</v>
      </c>
      <c r="D23" s="5">
        <f t="shared" si="0"/>
        <v>24768.906987441347</v>
      </c>
      <c r="E23" s="5">
        <f t="shared" si="1"/>
        <v>15268.906987441347</v>
      </c>
      <c r="F23" s="5">
        <f t="shared" si="2"/>
        <v>5287.0481313995997</v>
      </c>
      <c r="G23" s="5">
        <f t="shared" si="3"/>
        <v>19481.858856041748</v>
      </c>
      <c r="H23" s="22">
        <f t="shared" si="10"/>
        <v>11654.650935082387</v>
      </c>
      <c r="I23" s="5">
        <f t="shared" si="4"/>
        <v>30239.101669122792</v>
      </c>
      <c r="J23" s="25">
        <f t="shared" si="5"/>
        <v>0.11903435125598981</v>
      </c>
      <c r="L23" s="22">
        <f t="shared" si="11"/>
        <v>32917.676936008989</v>
      </c>
      <c r="M23" s="5">
        <f>scrimecost*Meta!O20</f>
        <v>20150.178</v>
      </c>
      <c r="N23" s="5">
        <f>L23-Grade12!L23</f>
        <v>3322.3187364159749</v>
      </c>
      <c r="O23" s="5">
        <f>Grade12!M23-M23</f>
        <v>337.70300000000134</v>
      </c>
      <c r="P23" s="22">
        <f t="shared" si="12"/>
        <v>52.361671594660486</v>
      </c>
      <c r="Q23" s="22"/>
      <c r="R23" s="22"/>
      <c r="S23" s="22">
        <f t="shared" si="6"/>
        <v>1149.9025483298171</v>
      </c>
      <c r="T23" s="22">
        <f t="shared" si="7"/>
        <v>667.89458005194149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26172.155646941905</v>
      </c>
      <c r="D24" s="5">
        <f t="shared" si="0"/>
        <v>25358.099662127381</v>
      </c>
      <c r="E24" s="5">
        <f t="shared" si="1"/>
        <v>15858.099662127381</v>
      </c>
      <c r="F24" s="5">
        <f t="shared" si="2"/>
        <v>5479.4195396845898</v>
      </c>
      <c r="G24" s="5">
        <f t="shared" si="3"/>
        <v>19878.680122442791</v>
      </c>
      <c r="H24" s="22">
        <f t="shared" si="10"/>
        <v>11946.017208459447</v>
      </c>
      <c r="I24" s="5">
        <f t="shared" si="4"/>
        <v>30904.854005850859</v>
      </c>
      <c r="J24" s="25">
        <f t="shared" si="5"/>
        <v>0.12159880046146433</v>
      </c>
      <c r="L24" s="22">
        <f t="shared" si="11"/>
        <v>33740.618859409209</v>
      </c>
      <c r="M24" s="5">
        <f>scrimecost*Meta!O21</f>
        <v>20150.178</v>
      </c>
      <c r="N24" s="5">
        <f>L24-Grade12!L24</f>
        <v>3405.376704826369</v>
      </c>
      <c r="O24" s="5">
        <f>Grade12!M24-M24</f>
        <v>337.70300000000134</v>
      </c>
      <c r="P24" s="22">
        <f t="shared" si="12"/>
        <v>53.284093900658149</v>
      </c>
      <c r="Q24" s="22"/>
      <c r="R24" s="22"/>
      <c r="S24" s="22">
        <f t="shared" si="6"/>
        <v>1174.2620023795782</v>
      </c>
      <c r="T24" s="22">
        <f t="shared" si="7"/>
        <v>656.08196038257279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26826.459538115461</v>
      </c>
      <c r="D25" s="5">
        <f t="shared" si="0"/>
        <v>25962.022153680573</v>
      </c>
      <c r="E25" s="5">
        <f t="shared" si="1"/>
        <v>16462.022153680573</v>
      </c>
      <c r="F25" s="5">
        <f t="shared" si="2"/>
        <v>5676.6002331767068</v>
      </c>
      <c r="G25" s="5">
        <f t="shared" si="3"/>
        <v>20285.421920503868</v>
      </c>
      <c r="H25" s="22">
        <f t="shared" si="10"/>
        <v>12244.667638670933</v>
      </c>
      <c r="I25" s="5">
        <f t="shared" si="4"/>
        <v>31587.250150997141</v>
      </c>
      <c r="J25" s="25">
        <f t="shared" si="5"/>
        <v>0.12410070212534195</v>
      </c>
      <c r="L25" s="22">
        <f t="shared" si="11"/>
        <v>34584.134330894449</v>
      </c>
      <c r="M25" s="5">
        <f>scrimecost*Meta!O22</f>
        <v>20150.178</v>
      </c>
      <c r="N25" s="5">
        <f>L25-Grade12!L25</f>
        <v>3490.5111224470384</v>
      </c>
      <c r="O25" s="5">
        <f>Grade12!M25-M25</f>
        <v>337.70300000000134</v>
      </c>
      <c r="P25" s="22">
        <f t="shared" si="12"/>
        <v>54.229576764305769</v>
      </c>
      <c r="Q25" s="22"/>
      <c r="R25" s="22"/>
      <c r="S25" s="22">
        <f t="shared" si="6"/>
        <v>1199.2304427805877</v>
      </c>
      <c r="T25" s="22">
        <f t="shared" si="7"/>
        <v>644.5282229787972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27497.12102656834</v>
      </c>
      <c r="D26" s="5">
        <f t="shared" si="0"/>
        <v>26581.042707522582</v>
      </c>
      <c r="E26" s="5">
        <f t="shared" si="1"/>
        <v>17081.042707522582</v>
      </c>
      <c r="F26" s="5">
        <f t="shared" si="2"/>
        <v>5878.710444006123</v>
      </c>
      <c r="G26" s="5">
        <f t="shared" si="3"/>
        <v>20702.332263516459</v>
      </c>
      <c r="H26" s="22">
        <f t="shared" si="10"/>
        <v>12550.784329637707</v>
      </c>
      <c r="I26" s="5">
        <f t="shared" si="4"/>
        <v>32286.706199772063</v>
      </c>
      <c r="J26" s="25">
        <f t="shared" si="5"/>
        <v>0.12654158179741765</v>
      </c>
      <c r="L26" s="22">
        <f t="shared" si="11"/>
        <v>35448.73768916681</v>
      </c>
      <c r="M26" s="5">
        <f>scrimecost*Meta!O23</f>
        <v>15638.057999999999</v>
      </c>
      <c r="N26" s="5">
        <f>L26-Grade12!L26</f>
        <v>3577.7739005082185</v>
      </c>
      <c r="O26" s="5">
        <f>Grade12!M26-M26</f>
        <v>262.08300000000054</v>
      </c>
      <c r="P26" s="22">
        <f t="shared" si="12"/>
        <v>55.198696699544563</v>
      </c>
      <c r="Q26" s="22"/>
      <c r="R26" s="22"/>
      <c r="S26" s="22">
        <f t="shared" si="6"/>
        <v>1187.2399541916204</v>
      </c>
      <c r="T26" s="22">
        <f t="shared" si="7"/>
        <v>613.79592948774928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28184.549052232545</v>
      </c>
      <c r="D27" s="5">
        <f t="shared" si="0"/>
        <v>27215.53877521064</v>
      </c>
      <c r="E27" s="5">
        <f t="shared" si="1"/>
        <v>17715.53877521064</v>
      </c>
      <c r="F27" s="5">
        <f t="shared" si="2"/>
        <v>6085.8734101062737</v>
      </c>
      <c r="G27" s="5">
        <f t="shared" si="3"/>
        <v>21129.665365104367</v>
      </c>
      <c r="H27" s="22">
        <f t="shared" si="10"/>
        <v>12864.553937878647</v>
      </c>
      <c r="I27" s="5">
        <f t="shared" si="4"/>
        <v>33003.648649766357</v>
      </c>
      <c r="J27" s="25">
        <f t="shared" si="5"/>
        <v>0.12892292781895484</v>
      </c>
      <c r="L27" s="22">
        <f t="shared" si="11"/>
        <v>36334.956131395971</v>
      </c>
      <c r="M27" s="5">
        <f>scrimecost*Meta!O24</f>
        <v>15638.057999999999</v>
      </c>
      <c r="N27" s="5">
        <f>L27-Grade12!L27</f>
        <v>3667.2182480209158</v>
      </c>
      <c r="O27" s="5">
        <f>Grade12!M27-M27</f>
        <v>262.08300000000054</v>
      </c>
      <c r="P27" s="22">
        <f t="shared" si="12"/>
        <v>56.192044633164322</v>
      </c>
      <c r="Q27" s="22"/>
      <c r="R27" s="22"/>
      <c r="S27" s="22">
        <f t="shared" si="6"/>
        <v>1213.4724218879255</v>
      </c>
      <c r="T27" s="22">
        <f t="shared" si="7"/>
        <v>603.47824287250819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28889.162778538361</v>
      </c>
      <c r="D28" s="5">
        <f t="shared" si="0"/>
        <v>27865.897244590909</v>
      </c>
      <c r="E28" s="5">
        <f t="shared" si="1"/>
        <v>18365.897244590909</v>
      </c>
      <c r="F28" s="5">
        <f t="shared" si="2"/>
        <v>6298.2154503589318</v>
      </c>
      <c r="G28" s="5">
        <f t="shared" si="3"/>
        <v>21567.681794231976</v>
      </c>
      <c r="H28" s="22">
        <f t="shared" si="10"/>
        <v>13186.167786325614</v>
      </c>
      <c r="I28" s="5">
        <f t="shared" si="4"/>
        <v>33738.514661010515</v>
      </c>
      <c r="J28" s="25">
        <f t="shared" si="5"/>
        <v>0.13124619223021072</v>
      </c>
      <c r="L28" s="22">
        <f t="shared" si="11"/>
        <v>37243.330034680868</v>
      </c>
      <c r="M28" s="5">
        <f>scrimecost*Meta!O25</f>
        <v>15638.057999999999</v>
      </c>
      <c r="N28" s="5">
        <f>L28-Grade12!L28</f>
        <v>3758.8987042214358</v>
      </c>
      <c r="O28" s="5">
        <f>Grade12!M28-M28</f>
        <v>262.08300000000054</v>
      </c>
      <c r="P28" s="22">
        <f t="shared" si="12"/>
        <v>57.210226265124582</v>
      </c>
      <c r="Q28" s="22"/>
      <c r="R28" s="22"/>
      <c r="S28" s="22">
        <f t="shared" si="6"/>
        <v>1240.3607012766402</v>
      </c>
      <c r="T28" s="22">
        <f t="shared" si="7"/>
        <v>593.37044409523764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29611.391848001822</v>
      </c>
      <c r="D29" s="5">
        <f t="shared" si="0"/>
        <v>28532.514675705683</v>
      </c>
      <c r="E29" s="5">
        <f t="shared" si="1"/>
        <v>19032.514675705683</v>
      </c>
      <c r="F29" s="5">
        <f t="shared" si="2"/>
        <v>6515.8660416179055</v>
      </c>
      <c r="G29" s="5">
        <f t="shared" si="3"/>
        <v>22016.648634087778</v>
      </c>
      <c r="H29" s="22">
        <f t="shared" si="10"/>
        <v>13515.821980983756</v>
      </c>
      <c r="I29" s="5">
        <f t="shared" si="4"/>
        <v>34491.752322535787</v>
      </c>
      <c r="J29" s="25">
        <f t="shared" si="5"/>
        <v>0.13351279165582619</v>
      </c>
      <c r="L29" s="22">
        <f t="shared" si="11"/>
        <v>38174.413285547897</v>
      </c>
      <c r="M29" s="5">
        <f>scrimecost*Meta!O26</f>
        <v>15638.057999999999</v>
      </c>
      <c r="N29" s="5">
        <f>L29-Grade12!L29</f>
        <v>3852.8711718269769</v>
      </c>
      <c r="O29" s="5">
        <f>Grade12!M29-M29</f>
        <v>262.08300000000054</v>
      </c>
      <c r="P29" s="22">
        <f t="shared" si="12"/>
        <v>58.253862437883853</v>
      </c>
      <c r="Q29" s="22"/>
      <c r="R29" s="22"/>
      <c r="S29" s="22">
        <f t="shared" si="6"/>
        <v>1267.9211876500749</v>
      </c>
      <c r="T29" s="22">
        <f t="shared" si="7"/>
        <v>583.46710665437502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30351.676644201863</v>
      </c>
      <c r="D30" s="5">
        <f t="shared" si="0"/>
        <v>29215.79754259832</v>
      </c>
      <c r="E30" s="5">
        <f t="shared" si="1"/>
        <v>19715.79754259832</v>
      </c>
      <c r="F30" s="5">
        <f t="shared" si="2"/>
        <v>6738.9578976583516</v>
      </c>
      <c r="G30" s="5">
        <f t="shared" si="3"/>
        <v>22476.83964493997</v>
      </c>
      <c r="H30" s="22">
        <f t="shared" si="10"/>
        <v>13853.717530508346</v>
      </c>
      <c r="I30" s="5">
        <f t="shared" si="4"/>
        <v>35263.820925599175</v>
      </c>
      <c r="J30" s="25">
        <f t="shared" si="5"/>
        <v>0.13572410816862179</v>
      </c>
      <c r="L30" s="22">
        <f t="shared" si="11"/>
        <v>39128.77361768658</v>
      </c>
      <c r="M30" s="5">
        <f>scrimecost*Meta!O27</f>
        <v>15638.057999999999</v>
      </c>
      <c r="N30" s="5">
        <f>L30-Grade12!L30</f>
        <v>3949.1929511226408</v>
      </c>
      <c r="O30" s="5">
        <f>Grade12!M30-M30</f>
        <v>262.08300000000054</v>
      </c>
      <c r="P30" s="22">
        <f t="shared" si="12"/>
        <v>59.323589514962094</v>
      </c>
      <c r="Q30" s="22"/>
      <c r="R30" s="22"/>
      <c r="S30" s="22">
        <f t="shared" si="6"/>
        <v>1296.1706861828409</v>
      </c>
      <c r="T30" s="22">
        <f t="shared" si="7"/>
        <v>573.76297468537416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31110.468560306908</v>
      </c>
      <c r="D31" s="5">
        <f t="shared" si="0"/>
        <v>29916.162481163279</v>
      </c>
      <c r="E31" s="5">
        <f t="shared" si="1"/>
        <v>20416.162481163279</v>
      </c>
      <c r="F31" s="5">
        <f t="shared" si="2"/>
        <v>6967.6270500998107</v>
      </c>
      <c r="G31" s="5">
        <f t="shared" si="3"/>
        <v>22948.535431063468</v>
      </c>
      <c r="H31" s="22">
        <f t="shared" si="10"/>
        <v>14200.060468771055</v>
      </c>
      <c r="I31" s="5">
        <f t="shared" si="4"/>
        <v>36055.191243739151</v>
      </c>
      <c r="J31" s="25">
        <f t="shared" si="5"/>
        <v>0.13788149013232479</v>
      </c>
      <c r="L31" s="22">
        <f t="shared" si="11"/>
        <v>40106.992958128751</v>
      </c>
      <c r="M31" s="5">
        <f>scrimecost*Meta!O28</f>
        <v>13678.847999999998</v>
      </c>
      <c r="N31" s="5">
        <f>L31-Grade12!L31</f>
        <v>4047.9227749007259</v>
      </c>
      <c r="O31" s="5">
        <f>Grade12!M31-M31</f>
        <v>229.24800000000141</v>
      </c>
      <c r="P31" s="22">
        <f t="shared" si="12"/>
        <v>60.420059768967292</v>
      </c>
      <c r="Q31" s="22"/>
      <c r="R31" s="22"/>
      <c r="S31" s="22">
        <f t="shared" si="6"/>
        <v>1308.8074271789351</v>
      </c>
      <c r="T31" s="22">
        <f t="shared" si="7"/>
        <v>557.30415493064288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31888.230274314577</v>
      </c>
      <c r="D32" s="5">
        <f t="shared" si="0"/>
        <v>30634.036543192356</v>
      </c>
      <c r="E32" s="5">
        <f t="shared" si="1"/>
        <v>21134.036543192356</v>
      </c>
      <c r="F32" s="5">
        <f t="shared" si="2"/>
        <v>7202.0129313523048</v>
      </c>
      <c r="G32" s="5">
        <f t="shared" si="3"/>
        <v>23432.02361184005</v>
      </c>
      <c r="H32" s="22">
        <f t="shared" si="10"/>
        <v>14555.061980490329</v>
      </c>
      <c r="I32" s="5">
        <f t="shared" si="4"/>
        <v>36866.345819832626</v>
      </c>
      <c r="J32" s="25">
        <f t="shared" si="5"/>
        <v>0.13998625302374235</v>
      </c>
      <c r="L32" s="22">
        <f t="shared" si="11"/>
        <v>41109.667782081968</v>
      </c>
      <c r="M32" s="5">
        <f>scrimecost*Meta!O29</f>
        <v>13678.847999999998</v>
      </c>
      <c r="N32" s="5">
        <f>L32-Grade12!L32</f>
        <v>4149.1208442732386</v>
      </c>
      <c r="O32" s="5">
        <f>Grade12!M32-M32</f>
        <v>229.24800000000141</v>
      </c>
      <c r="P32" s="22">
        <f t="shared" si="12"/>
        <v>61.54394177932263</v>
      </c>
      <c r="Q32" s="22"/>
      <c r="R32" s="22"/>
      <c r="S32" s="22">
        <f t="shared" si="6"/>
        <v>1338.4870565749238</v>
      </c>
      <c r="T32" s="22">
        <f t="shared" si="7"/>
        <v>548.24781789810606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32685.436031172445</v>
      </c>
      <c r="D33" s="5">
        <f t="shared" si="0"/>
        <v>31369.85745677217</v>
      </c>
      <c r="E33" s="5">
        <f t="shared" si="1"/>
        <v>21869.85745677217</v>
      </c>
      <c r="F33" s="5">
        <f t="shared" si="2"/>
        <v>7442.2584596361139</v>
      </c>
      <c r="G33" s="5">
        <f t="shared" si="3"/>
        <v>23927.598997136054</v>
      </c>
      <c r="H33" s="22">
        <f t="shared" si="10"/>
        <v>14918.938530002588</v>
      </c>
      <c r="I33" s="5">
        <f t="shared" si="4"/>
        <v>37697.779260328447</v>
      </c>
      <c r="J33" s="25">
        <f t="shared" si="5"/>
        <v>0.14203968023488145</v>
      </c>
      <c r="L33" s="22">
        <f t="shared" si="11"/>
        <v>42137.409476634013</v>
      </c>
      <c r="M33" s="5">
        <f>scrimecost*Meta!O30</f>
        <v>13678.847999999998</v>
      </c>
      <c r="N33" s="5">
        <f>L33-Grade12!L33</f>
        <v>4252.8488653800669</v>
      </c>
      <c r="O33" s="5">
        <f>Grade12!M33-M33</f>
        <v>229.24800000000141</v>
      </c>
      <c r="P33" s="22">
        <f t="shared" si="12"/>
        <v>62.695920839936846</v>
      </c>
      <c r="Q33" s="22"/>
      <c r="R33" s="22"/>
      <c r="S33" s="22">
        <f t="shared" si="6"/>
        <v>1368.9086767058131</v>
      </c>
      <c r="T33" s="22">
        <f t="shared" si="7"/>
        <v>539.36581588022887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33502.571931951752</v>
      </c>
      <c r="D34" s="5">
        <f t="shared" si="0"/>
        <v>32124.073893191468</v>
      </c>
      <c r="E34" s="5">
        <f t="shared" si="1"/>
        <v>22624.073893191468</v>
      </c>
      <c r="F34" s="5">
        <f t="shared" si="2"/>
        <v>7688.5101261270138</v>
      </c>
      <c r="G34" s="5">
        <f t="shared" si="3"/>
        <v>24435.563767064454</v>
      </c>
      <c r="H34" s="22">
        <f t="shared" si="10"/>
        <v>15291.911993252654</v>
      </c>
      <c r="I34" s="5">
        <f t="shared" si="4"/>
        <v>38549.998536836654</v>
      </c>
      <c r="J34" s="25">
        <f t="shared" si="5"/>
        <v>0.14404302385550491</v>
      </c>
      <c r="L34" s="22">
        <f t="shared" si="11"/>
        <v>43190.844713549857</v>
      </c>
      <c r="M34" s="5">
        <f>scrimecost*Meta!O31</f>
        <v>13678.847999999998</v>
      </c>
      <c r="N34" s="5">
        <f>L34-Grade12!L34</f>
        <v>4359.1700870145651</v>
      </c>
      <c r="O34" s="5">
        <f>Grade12!M34-M34</f>
        <v>229.24800000000141</v>
      </c>
      <c r="P34" s="22">
        <f t="shared" si="12"/>
        <v>63.876699377066409</v>
      </c>
      <c r="Q34" s="22"/>
      <c r="R34" s="22"/>
      <c r="S34" s="22">
        <f t="shared" si="6"/>
        <v>1400.090837339975</v>
      </c>
      <c r="T34" s="22">
        <f t="shared" si="7"/>
        <v>530.65390103481889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34340.136230250544</v>
      </c>
      <c r="D35" s="5">
        <f t="shared" si="0"/>
        <v>32897.14574052125</v>
      </c>
      <c r="E35" s="5">
        <f t="shared" si="1"/>
        <v>23397.14574052125</v>
      </c>
      <c r="F35" s="5">
        <f t="shared" si="2"/>
        <v>7940.9180842801879</v>
      </c>
      <c r="G35" s="5">
        <f t="shared" si="3"/>
        <v>24956.227656241063</v>
      </c>
      <c r="H35" s="22">
        <f t="shared" si="10"/>
        <v>15674.209793083965</v>
      </c>
      <c r="I35" s="5">
        <f t="shared" si="4"/>
        <v>39423.523295257561</v>
      </c>
      <c r="J35" s="25">
        <f t="shared" si="5"/>
        <v>0.145997505436601</v>
      </c>
      <c r="L35" s="22">
        <f t="shared" si="11"/>
        <v>44270.615831388597</v>
      </c>
      <c r="M35" s="5">
        <f>scrimecost*Meta!O32</f>
        <v>13678.847999999998</v>
      </c>
      <c r="N35" s="5">
        <f>L35-Grade12!L35</f>
        <v>4468.1493391899203</v>
      </c>
      <c r="O35" s="5">
        <f>Grade12!M35-M35</f>
        <v>229.24800000000141</v>
      </c>
      <c r="P35" s="22">
        <f t="shared" si="12"/>
        <v>65.086997377624215</v>
      </c>
      <c r="Q35" s="22"/>
      <c r="R35" s="22"/>
      <c r="S35" s="22">
        <f t="shared" si="6"/>
        <v>1432.0525519899891</v>
      </c>
      <c r="T35" s="22">
        <f t="shared" si="7"/>
        <v>522.10795373969302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35198.639636006796</v>
      </c>
      <c r="D36" s="5">
        <f t="shared" si="0"/>
        <v>33689.54438403427</v>
      </c>
      <c r="E36" s="5">
        <f t="shared" si="1"/>
        <v>24189.54438403427</v>
      </c>
      <c r="F36" s="5">
        <f t="shared" si="2"/>
        <v>8199.6362413871902</v>
      </c>
      <c r="G36" s="5">
        <f t="shared" si="3"/>
        <v>25489.90814264708</v>
      </c>
      <c r="H36" s="22">
        <f t="shared" si="10"/>
        <v>16066.065037911065</v>
      </c>
      <c r="I36" s="5">
        <f t="shared" si="4"/>
        <v>40318.886172638995</v>
      </c>
      <c r="J36" s="25">
        <f t="shared" si="5"/>
        <v>0.14790431673523133</v>
      </c>
      <c r="L36" s="22">
        <f t="shared" si="11"/>
        <v>45377.381227173311</v>
      </c>
      <c r="M36" s="5">
        <f>scrimecost*Meta!O33</f>
        <v>11054.694000000001</v>
      </c>
      <c r="N36" s="5">
        <f>L36-Grade12!L36</f>
        <v>4579.8530726696772</v>
      </c>
      <c r="O36" s="5">
        <f>Grade12!M36-M36</f>
        <v>185.26899999999841</v>
      </c>
      <c r="P36" s="22">
        <f t="shared" si="12"/>
        <v>66.327552828195977</v>
      </c>
      <c r="Q36" s="22"/>
      <c r="R36" s="22"/>
      <c r="S36" s="22">
        <f t="shared" si="6"/>
        <v>1442.9557465062569</v>
      </c>
      <c r="T36" s="22">
        <f t="shared" si="7"/>
        <v>506.05832267082809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36078.605626906967</v>
      </c>
      <c r="D37" s="5">
        <f t="shared" ref="D37:D56" si="15">IF(A37&lt;startage,1,0)*(C37*(1-initialunempprob))+IF(A37=startage,1,0)*(C37*(1-unempprob))+IF(A37&gt;startage,1,0)*(C37*(1-unempprob)+unempprob*300*52)</f>
        <v>34501.752993635127</v>
      </c>
      <c r="E37" s="5">
        <f t="shared" si="1"/>
        <v>25001.752993635127</v>
      </c>
      <c r="F37" s="5">
        <f t="shared" si="2"/>
        <v>8464.8223524218702</v>
      </c>
      <c r="G37" s="5">
        <f t="shared" si="3"/>
        <v>26036.930641213257</v>
      </c>
      <c r="H37" s="22">
        <f t="shared" ref="H37:H56" si="16">benefits*B37/expnorm</f>
        <v>16467.716663858839</v>
      </c>
      <c r="I37" s="5">
        <f t="shared" ref="I37:I56" si="17">G37+IF(A37&lt;startage,1,0)*(H37*(1-initialunempprob))+IF(A37&gt;=startage,1,0)*(H37*(1-unempprob))</f>
        <v>41236.633121954968</v>
      </c>
      <c r="J37" s="25">
        <f t="shared" si="5"/>
        <v>0.14976462044121217</v>
      </c>
      <c r="L37" s="22">
        <f t="shared" ref="L37:L56" si="18">(sincome+sbenefits)*(1-sunemp)*B37/expnorm</f>
        <v>46511.815757852644</v>
      </c>
      <c r="M37" s="5">
        <f>scrimecost*Meta!O34</f>
        <v>11054.694000000001</v>
      </c>
      <c r="N37" s="5">
        <f>L37-Grade12!L37</f>
        <v>4694.3493994864184</v>
      </c>
      <c r="O37" s="5">
        <f>Grade12!M37-M37</f>
        <v>185.26899999999841</v>
      </c>
      <c r="P37" s="22">
        <f t="shared" si="12"/>
        <v>67.599122165032028</v>
      </c>
      <c r="Q37" s="22"/>
      <c r="R37" s="22"/>
      <c r="S37" s="22">
        <f t="shared" si="6"/>
        <v>1476.5355229604302</v>
      </c>
      <c r="T37" s="22">
        <f t="shared" si="7"/>
        <v>498.12422763639216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36980.570767579644</v>
      </c>
      <c r="D38" s="5">
        <f t="shared" si="15"/>
        <v>35334.266818476011</v>
      </c>
      <c r="E38" s="5">
        <f t="shared" si="1"/>
        <v>25834.266818476011</v>
      </c>
      <c r="F38" s="5">
        <f t="shared" si="2"/>
        <v>8736.6381162324178</v>
      </c>
      <c r="G38" s="5">
        <f t="shared" si="3"/>
        <v>26597.628702243594</v>
      </c>
      <c r="H38" s="22">
        <f t="shared" si="16"/>
        <v>16879.409580455311</v>
      </c>
      <c r="I38" s="5">
        <f t="shared" si="17"/>
        <v>42177.323745003843</v>
      </c>
      <c r="J38" s="25">
        <f t="shared" si="5"/>
        <v>0.15157955088607153</v>
      </c>
      <c r="L38" s="22">
        <f t="shared" si="18"/>
        <v>47674.611151798956</v>
      </c>
      <c r="M38" s="5">
        <f>scrimecost*Meta!O35</f>
        <v>11054.694000000001</v>
      </c>
      <c r="N38" s="5">
        <f>L38-Grade12!L38</f>
        <v>4811.7081344735707</v>
      </c>
      <c r="O38" s="5">
        <f>Grade12!M38-M38</f>
        <v>185.26899999999841</v>
      </c>
      <c r="P38" s="22">
        <f t="shared" si="12"/>
        <v>68.902480735288975</v>
      </c>
      <c r="Q38" s="22"/>
      <c r="R38" s="22"/>
      <c r="S38" s="22">
        <f t="shared" si="6"/>
        <v>1510.9547938259557</v>
      </c>
      <c r="T38" s="22">
        <f t="shared" si="7"/>
        <v>490.33336080375568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37905.085036769138</v>
      </c>
      <c r="D39" s="5">
        <f t="shared" si="15"/>
        <v>36187.593488937913</v>
      </c>
      <c r="E39" s="5">
        <f t="shared" si="1"/>
        <v>26687.593488937913</v>
      </c>
      <c r="F39" s="5">
        <f t="shared" si="2"/>
        <v>9015.2492741382284</v>
      </c>
      <c r="G39" s="5">
        <f t="shared" si="3"/>
        <v>27172.344214799683</v>
      </c>
      <c r="H39" s="22">
        <f t="shared" si="16"/>
        <v>17301.394819966692</v>
      </c>
      <c r="I39" s="5">
        <f t="shared" si="17"/>
        <v>43141.53163362894</v>
      </c>
      <c r="J39" s="25">
        <f t="shared" si="5"/>
        <v>0.15335021473471477</v>
      </c>
      <c r="L39" s="22">
        <f t="shared" si="18"/>
        <v>48866.476430593939</v>
      </c>
      <c r="M39" s="5">
        <f>scrimecost*Meta!O36</f>
        <v>11054.694000000001</v>
      </c>
      <c r="N39" s="5">
        <f>L39-Grade12!L39</f>
        <v>4932.000837835425</v>
      </c>
      <c r="O39" s="5">
        <f>Grade12!M39-M39</f>
        <v>185.26899999999841</v>
      </c>
      <c r="P39" s="22">
        <f t="shared" si="12"/>
        <v>70.238423269802354</v>
      </c>
      <c r="Q39" s="22"/>
      <c r="R39" s="22"/>
      <c r="S39" s="22">
        <f t="shared" si="6"/>
        <v>1546.2345464631262</v>
      </c>
      <c r="T39" s="22">
        <f t="shared" si="7"/>
        <v>482.68249565623029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38852.71216268836</v>
      </c>
      <c r="D40" s="5">
        <f t="shared" si="15"/>
        <v>37062.253326161357</v>
      </c>
      <c r="E40" s="5">
        <f t="shared" si="1"/>
        <v>27562.253326161357</v>
      </c>
      <c r="F40" s="5">
        <f t="shared" si="2"/>
        <v>9300.8257109916831</v>
      </c>
      <c r="G40" s="5">
        <f t="shared" si="3"/>
        <v>27761.427615169676</v>
      </c>
      <c r="H40" s="22">
        <f t="shared" si="16"/>
        <v>17733.929690465855</v>
      </c>
      <c r="I40" s="5">
        <f t="shared" si="17"/>
        <v>44129.844719469664</v>
      </c>
      <c r="J40" s="25">
        <f t="shared" si="5"/>
        <v>0.15507769166022042</v>
      </c>
      <c r="L40" s="22">
        <f t="shared" si="18"/>
        <v>50088.138341358776</v>
      </c>
      <c r="M40" s="5">
        <f>scrimecost*Meta!O37</f>
        <v>11054.694000000001</v>
      </c>
      <c r="N40" s="5">
        <f>L40-Grade12!L40</f>
        <v>5055.3008587812874</v>
      </c>
      <c r="O40" s="5">
        <f>Grade12!M40-M40</f>
        <v>185.26899999999841</v>
      </c>
      <c r="P40" s="22">
        <f t="shared" si="12"/>
        <v>71.60776436767857</v>
      </c>
      <c r="Q40" s="22"/>
      <c r="R40" s="22"/>
      <c r="S40" s="22">
        <f t="shared" si="6"/>
        <v>1582.3962929162149</v>
      </c>
      <c r="T40" s="22">
        <f t="shared" si="7"/>
        <v>475.16849730209822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39824.029966755574</v>
      </c>
      <c r="D41" s="5">
        <f t="shared" si="15"/>
        <v>37958.779659315391</v>
      </c>
      <c r="E41" s="5">
        <f t="shared" si="1"/>
        <v>28458.779659315391</v>
      </c>
      <c r="F41" s="5">
        <f t="shared" si="2"/>
        <v>9593.5415587664756</v>
      </c>
      <c r="G41" s="5">
        <f t="shared" si="3"/>
        <v>28365.238100548915</v>
      </c>
      <c r="H41" s="22">
        <f t="shared" si="16"/>
        <v>18177.277932727509</v>
      </c>
      <c r="I41" s="5">
        <f t="shared" si="17"/>
        <v>45142.865632456407</v>
      </c>
      <c r="J41" s="25">
        <f t="shared" si="5"/>
        <v>0.15676303500217706</v>
      </c>
      <c r="L41" s="22">
        <f t="shared" si="18"/>
        <v>51340.341799892754</v>
      </c>
      <c r="M41" s="5">
        <f>scrimecost*Meta!O38</f>
        <v>7385.6279999999997</v>
      </c>
      <c r="N41" s="5">
        <f>L41-Grade12!L41</f>
        <v>5181.6833802508409</v>
      </c>
      <c r="O41" s="5">
        <f>Grade12!M41-M41</f>
        <v>123.77800000000025</v>
      </c>
      <c r="P41" s="22">
        <f t="shared" si="12"/>
        <v>73.011338993001672</v>
      </c>
      <c r="Q41" s="22"/>
      <c r="R41" s="22"/>
      <c r="S41" s="22">
        <f t="shared" ref="S41:S69" si="19">IF(A41&lt;startage,1,0)*(N41-Q41-R41)+IF(A41&gt;=startage,1,0)*completionprob*(N41*spart+O41+P41)</f>
        <v>1588.9010560306444</v>
      </c>
      <c r="T41" s="22">
        <f t="shared" ref="T41:T69" si="20">S41/sreturn^(A41-startage+1)</f>
        <v>458.96064040035827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40819.630715924461</v>
      </c>
      <c r="D42" s="5">
        <f t="shared" si="15"/>
        <v>38877.719150798279</v>
      </c>
      <c r="E42" s="5">
        <f t="shared" si="1"/>
        <v>29377.719150798279</v>
      </c>
      <c r="F42" s="5">
        <f t="shared" si="2"/>
        <v>9893.5753027356386</v>
      </c>
      <c r="G42" s="5">
        <f t="shared" si="3"/>
        <v>28984.143848062638</v>
      </c>
      <c r="H42" s="22">
        <f t="shared" si="16"/>
        <v>18631.709881045696</v>
      </c>
      <c r="I42" s="5">
        <f t="shared" si="17"/>
        <v>46181.212068267821</v>
      </c>
      <c r="J42" s="25">
        <f t="shared" si="5"/>
        <v>0.15840727240896413</v>
      </c>
      <c r="L42" s="22">
        <f t="shared" si="18"/>
        <v>52623.850344890059</v>
      </c>
      <c r="M42" s="5">
        <f>scrimecost*Meta!O39</f>
        <v>7385.6279999999997</v>
      </c>
      <c r="N42" s="5">
        <f>L42-Grade12!L42</f>
        <v>5311.2254647571026</v>
      </c>
      <c r="O42" s="5">
        <f>Grade12!M42-M42</f>
        <v>123.77800000000025</v>
      </c>
      <c r="P42" s="22">
        <f t="shared" si="12"/>
        <v>74.450002983957873</v>
      </c>
      <c r="Q42" s="22"/>
      <c r="R42" s="22"/>
      <c r="S42" s="22">
        <f t="shared" si="19"/>
        <v>1626.8934908979252</v>
      </c>
      <c r="T42" s="22">
        <f t="shared" si="20"/>
        <v>452.04733854996482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41840.121483822571</v>
      </c>
      <c r="D43" s="5">
        <f t="shared" si="15"/>
        <v>39819.632129568236</v>
      </c>
      <c r="E43" s="5">
        <f t="shared" si="1"/>
        <v>30319.632129568236</v>
      </c>
      <c r="F43" s="5">
        <f t="shared" si="2"/>
        <v>10201.109890304029</v>
      </c>
      <c r="G43" s="5">
        <f t="shared" si="3"/>
        <v>29618.522239264206</v>
      </c>
      <c r="H43" s="22">
        <f t="shared" si="16"/>
        <v>19097.502628071834</v>
      </c>
      <c r="I43" s="5">
        <f t="shared" si="17"/>
        <v>47245.51716497451</v>
      </c>
      <c r="J43" s="25">
        <f t="shared" si="5"/>
        <v>0.1600114064643661</v>
      </c>
      <c r="L43" s="22">
        <f t="shared" si="18"/>
        <v>53939.446603512319</v>
      </c>
      <c r="M43" s="5">
        <f>scrimecost*Meta!O40</f>
        <v>7385.6279999999997</v>
      </c>
      <c r="N43" s="5">
        <f>L43-Grade12!L43</f>
        <v>5444.0061013760424</v>
      </c>
      <c r="O43" s="5">
        <f>Grade12!M43-M43</f>
        <v>123.77800000000025</v>
      </c>
      <c r="P43" s="22">
        <f t="shared" si="12"/>
        <v>75.924633574687974</v>
      </c>
      <c r="Q43" s="22"/>
      <c r="R43" s="22"/>
      <c r="S43" s="22">
        <f t="shared" si="19"/>
        <v>1665.8357366368939</v>
      </c>
      <c r="T43" s="22">
        <f t="shared" si="20"/>
        <v>445.24922850735828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42886.124520918129</v>
      </c>
      <c r="D44" s="5">
        <f t="shared" si="15"/>
        <v>40785.092932807434</v>
      </c>
      <c r="E44" s="5">
        <f t="shared" si="1"/>
        <v>31285.092932807434</v>
      </c>
      <c r="F44" s="5">
        <f t="shared" si="2"/>
        <v>10516.332842561627</v>
      </c>
      <c r="G44" s="5">
        <f t="shared" si="3"/>
        <v>30268.760090245807</v>
      </c>
      <c r="H44" s="22">
        <f t="shared" si="16"/>
        <v>19574.940193773629</v>
      </c>
      <c r="I44" s="5">
        <f t="shared" si="17"/>
        <v>48336.429889098872</v>
      </c>
      <c r="J44" s="25">
        <f t="shared" si="5"/>
        <v>0.16157641529890457</v>
      </c>
      <c r="L44" s="22">
        <f t="shared" si="18"/>
        <v>55287.93276860012</v>
      </c>
      <c r="M44" s="5">
        <f>scrimecost*Meta!O41</f>
        <v>7385.6279999999997</v>
      </c>
      <c r="N44" s="5">
        <f>L44-Grade12!L44</f>
        <v>5580.106253910446</v>
      </c>
      <c r="O44" s="5">
        <f>Grade12!M44-M44</f>
        <v>123.77800000000025</v>
      </c>
      <c r="P44" s="22">
        <f t="shared" si="12"/>
        <v>77.436129930186297</v>
      </c>
      <c r="Q44" s="22"/>
      <c r="R44" s="22"/>
      <c r="S44" s="22">
        <f t="shared" si="19"/>
        <v>1705.7515385193342</v>
      </c>
      <c r="T44" s="22">
        <f t="shared" si="20"/>
        <v>438.56399929711961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43958.277633941078</v>
      </c>
      <c r="D45" s="5">
        <f t="shared" si="15"/>
        <v>41774.690256127615</v>
      </c>
      <c r="E45" s="5">
        <f t="shared" si="1"/>
        <v>32274.690256127615</v>
      </c>
      <c r="F45" s="5">
        <f t="shared" si="2"/>
        <v>10839.436368625666</v>
      </c>
      <c r="G45" s="5">
        <f t="shared" si="3"/>
        <v>30935.253887501949</v>
      </c>
      <c r="H45" s="22">
        <f t="shared" si="16"/>
        <v>20064.313698617967</v>
      </c>
      <c r="I45" s="5">
        <f t="shared" si="17"/>
        <v>49454.615431326332</v>
      </c>
      <c r="J45" s="25">
        <f t="shared" si="5"/>
        <v>0.16310325318625923</v>
      </c>
      <c r="L45" s="22">
        <f t="shared" si="18"/>
        <v>56670.13108781512</v>
      </c>
      <c r="M45" s="5">
        <f>scrimecost*Meta!O42</f>
        <v>7385.6279999999997</v>
      </c>
      <c r="N45" s="5">
        <f>L45-Grade12!L45</f>
        <v>5719.6089102581973</v>
      </c>
      <c r="O45" s="5">
        <f>Grade12!M45-M45</f>
        <v>123.77800000000025</v>
      </c>
      <c r="P45" s="22">
        <f t="shared" si="12"/>
        <v>78.985413694572117</v>
      </c>
      <c r="Q45" s="22"/>
      <c r="R45" s="22"/>
      <c r="S45" s="22">
        <f t="shared" si="19"/>
        <v>1746.6652354488322</v>
      </c>
      <c r="T45" s="22">
        <f t="shared" si="20"/>
        <v>431.98939884494013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45057.234574789603</v>
      </c>
      <c r="D46" s="5">
        <f t="shared" si="15"/>
        <v>42789.027512530804</v>
      </c>
      <c r="E46" s="5">
        <f t="shared" si="1"/>
        <v>33289.027512530804</v>
      </c>
      <c r="F46" s="5">
        <f t="shared" si="2"/>
        <v>11170.617482841308</v>
      </c>
      <c r="G46" s="5">
        <f t="shared" si="3"/>
        <v>31618.410029689498</v>
      </c>
      <c r="H46" s="22">
        <f t="shared" si="16"/>
        <v>20565.921541083419</v>
      </c>
      <c r="I46" s="5">
        <f t="shared" si="17"/>
        <v>50600.755612109497</v>
      </c>
      <c r="J46" s="25">
        <f t="shared" si="5"/>
        <v>0.16459285112514183</v>
      </c>
      <c r="L46" s="22">
        <f t="shared" si="18"/>
        <v>58086.884365010497</v>
      </c>
      <c r="M46" s="5">
        <f>scrimecost*Meta!O43</f>
        <v>4096.53</v>
      </c>
      <c r="N46" s="5">
        <f>L46-Grade12!L46</f>
        <v>5862.5991330146499</v>
      </c>
      <c r="O46" s="5">
        <f>Grade12!M46-M46</f>
        <v>68.654999999999745</v>
      </c>
      <c r="P46" s="22">
        <f t="shared" si="12"/>
        <v>80.573429553067584</v>
      </c>
      <c r="Q46" s="22"/>
      <c r="R46" s="22"/>
      <c r="S46" s="22">
        <f t="shared" si="19"/>
        <v>1761.2056438015688</v>
      </c>
      <c r="T46" s="22">
        <f t="shared" si="20"/>
        <v>419.00546481454984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46183.66543915934</v>
      </c>
      <c r="D47" s="5">
        <f t="shared" si="15"/>
        <v>43828.723200344073</v>
      </c>
      <c r="E47" s="5">
        <f t="shared" si="1"/>
        <v>34328.723200344073</v>
      </c>
      <c r="F47" s="5">
        <f t="shared" si="2"/>
        <v>11510.078124912339</v>
      </c>
      <c r="G47" s="5">
        <f t="shared" si="3"/>
        <v>32318.645075431734</v>
      </c>
      <c r="H47" s="22">
        <f t="shared" si="16"/>
        <v>21080.069579610503</v>
      </c>
      <c r="I47" s="5">
        <f t="shared" si="17"/>
        <v>51775.549297412232</v>
      </c>
      <c r="J47" s="25">
        <f t="shared" si="5"/>
        <v>0.16604611740697844</v>
      </c>
      <c r="L47" s="22">
        <f t="shared" si="18"/>
        <v>59539.056474135752</v>
      </c>
      <c r="M47" s="5">
        <f>scrimecost*Meta!O44</f>
        <v>4096.53</v>
      </c>
      <c r="N47" s="5">
        <f>L47-Grade12!L47</f>
        <v>6009.1641113400328</v>
      </c>
      <c r="O47" s="5">
        <f>Grade12!M47-M47</f>
        <v>68.654999999999745</v>
      </c>
      <c r="P47" s="22">
        <f t="shared" si="12"/>
        <v>82.201145808025387</v>
      </c>
      <c r="Q47" s="22"/>
      <c r="R47" s="22"/>
      <c r="S47" s="22">
        <f t="shared" si="19"/>
        <v>1804.1905966381303</v>
      </c>
      <c r="T47" s="22">
        <f t="shared" si="20"/>
        <v>412.89368404784193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47338.257075138317</v>
      </c>
      <c r="D48" s="5">
        <f t="shared" si="15"/>
        <v>44894.411280352666</v>
      </c>
      <c r="E48" s="5">
        <f t="shared" si="1"/>
        <v>35394.411280352666</v>
      </c>
      <c r="F48" s="5">
        <f t="shared" si="2"/>
        <v>11947.466411070413</v>
      </c>
      <c r="G48" s="5">
        <f t="shared" si="3"/>
        <v>32946.944869282255</v>
      </c>
      <c r="H48" s="22">
        <f t="shared" si="16"/>
        <v>21607.07131910076</v>
      </c>
      <c r="I48" s="5">
        <f t="shared" si="17"/>
        <v>52890.271696812255</v>
      </c>
      <c r="J48" s="25">
        <f t="shared" si="5"/>
        <v>0.16886943775684854</v>
      </c>
      <c r="L48" s="22">
        <f t="shared" si="18"/>
        <v>61027.532885989138</v>
      </c>
      <c r="M48" s="5">
        <f>scrimecost*Meta!O45</f>
        <v>4096.53</v>
      </c>
      <c r="N48" s="5">
        <f>L48-Grade12!L48</f>
        <v>6159.3932141235127</v>
      </c>
      <c r="O48" s="5">
        <f>Grade12!M48-M48</f>
        <v>68.654999999999745</v>
      </c>
      <c r="P48" s="22">
        <f t="shared" si="12"/>
        <v>84.29842583072292</v>
      </c>
      <c r="Q48" s="22"/>
      <c r="R48" s="22"/>
      <c r="S48" s="22">
        <f t="shared" si="19"/>
        <v>1848.4633221136933</v>
      </c>
      <c r="T48" s="22">
        <f t="shared" si="20"/>
        <v>406.92359075207764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48521.713502016777</v>
      </c>
      <c r="D49" s="5">
        <f t="shared" si="15"/>
        <v>45986.741562361487</v>
      </c>
      <c r="E49" s="5">
        <f t="shared" si="1"/>
        <v>36486.741562361487</v>
      </c>
      <c r="F49" s="5">
        <f t="shared" si="2"/>
        <v>12413.345276347176</v>
      </c>
      <c r="G49" s="5">
        <f t="shared" si="3"/>
        <v>33573.396286014307</v>
      </c>
      <c r="H49" s="22">
        <f t="shared" si="16"/>
        <v>22147.24810207828</v>
      </c>
      <c r="I49" s="5">
        <f t="shared" si="17"/>
        <v>54015.30628423256</v>
      </c>
      <c r="J49" s="25">
        <f t="shared" si="5"/>
        <v>0.1718930451534495</v>
      </c>
      <c r="L49" s="22">
        <f t="shared" si="18"/>
        <v>62553.221208138864</v>
      </c>
      <c r="M49" s="5">
        <f>scrimecost*Meta!O46</f>
        <v>4096.53</v>
      </c>
      <c r="N49" s="5">
        <f>L49-Grade12!L49</f>
        <v>6313.3780444766016</v>
      </c>
      <c r="O49" s="5">
        <f>Grade12!M49-M49</f>
        <v>68.654999999999745</v>
      </c>
      <c r="P49" s="22">
        <f t="shared" si="12"/>
        <v>86.532318388121709</v>
      </c>
      <c r="Q49" s="22"/>
      <c r="R49" s="22"/>
      <c r="S49" s="22">
        <f t="shared" si="19"/>
        <v>1893.8847034516166</v>
      </c>
      <c r="T49" s="22">
        <f t="shared" si="20"/>
        <v>401.05300320315581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49734.75633956719</v>
      </c>
      <c r="D50" s="5">
        <f t="shared" si="15"/>
        <v>47106.380101420516</v>
      </c>
      <c r="E50" s="5">
        <f t="shared" si="1"/>
        <v>37606.380101420516</v>
      </c>
      <c r="F50" s="5">
        <f t="shared" si="2"/>
        <v>12890.871113255851</v>
      </c>
      <c r="G50" s="5">
        <f t="shared" si="3"/>
        <v>34215.508988164664</v>
      </c>
      <c r="H50" s="22">
        <f t="shared" si="16"/>
        <v>22700.929304630234</v>
      </c>
      <c r="I50" s="5">
        <f t="shared" si="17"/>
        <v>55168.466736338371</v>
      </c>
      <c r="J50" s="25">
        <f t="shared" si="5"/>
        <v>0.17484290602818214</v>
      </c>
      <c r="L50" s="22">
        <f t="shared" si="18"/>
        <v>64117.051738342328</v>
      </c>
      <c r="M50" s="5">
        <f>scrimecost*Meta!O47</f>
        <v>4096.53</v>
      </c>
      <c r="N50" s="5">
        <f>L50-Grade12!L50</f>
        <v>6471.2124955885156</v>
      </c>
      <c r="O50" s="5">
        <f>Grade12!M50-M50</f>
        <v>68.654999999999745</v>
      </c>
      <c r="P50" s="22">
        <f t="shared" si="12"/>
        <v>88.822058259455488</v>
      </c>
      <c r="Q50" s="22"/>
      <c r="R50" s="22"/>
      <c r="S50" s="22">
        <f t="shared" si="19"/>
        <v>1940.4416193229872</v>
      </c>
      <c r="T50" s="22">
        <f t="shared" si="20"/>
        <v>395.27106451378114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50978.125248056371</v>
      </c>
      <c r="D51" s="5">
        <f t="shared" si="15"/>
        <v>48254.00960395603</v>
      </c>
      <c r="E51" s="5">
        <f t="shared" si="1"/>
        <v>38754.00960395603</v>
      </c>
      <c r="F51" s="5">
        <f t="shared" si="2"/>
        <v>13380.335096087249</v>
      </c>
      <c r="G51" s="5">
        <f t="shared" si="3"/>
        <v>34873.674507868782</v>
      </c>
      <c r="H51" s="22">
        <f t="shared" si="16"/>
        <v>23268.45253724599</v>
      </c>
      <c r="I51" s="5">
        <f t="shared" si="17"/>
        <v>56350.456199746834</v>
      </c>
      <c r="J51" s="25">
        <f t="shared" si="5"/>
        <v>0.17772081907670181</v>
      </c>
      <c r="L51" s="22">
        <f t="shared" si="18"/>
        <v>65719.978031800885</v>
      </c>
      <c r="M51" s="5">
        <f>scrimecost*Meta!O48</f>
        <v>2161.0679999999998</v>
      </c>
      <c r="N51" s="5">
        <f>L51-Grade12!L51</f>
        <v>6632.992807978233</v>
      </c>
      <c r="O51" s="5">
        <f>Grade12!M51-M51</f>
        <v>36.218000000000302</v>
      </c>
      <c r="P51" s="22">
        <f t="shared" si="12"/>
        <v>91.169041627572597</v>
      </c>
      <c r="Q51" s="22"/>
      <c r="R51" s="22"/>
      <c r="S51" s="22">
        <f t="shared" si="19"/>
        <v>1972.0412690911439</v>
      </c>
      <c r="T51" s="22">
        <f t="shared" si="20"/>
        <v>386.41737639382524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52252.578379257779</v>
      </c>
      <c r="D52" s="5">
        <f t="shared" si="15"/>
        <v>49430.329844054926</v>
      </c>
      <c r="E52" s="5">
        <f t="shared" si="1"/>
        <v>39930.329844054926</v>
      </c>
      <c r="F52" s="5">
        <f t="shared" si="2"/>
        <v>13882.035678489425</v>
      </c>
      <c r="G52" s="5">
        <f t="shared" si="3"/>
        <v>35548.294165565501</v>
      </c>
      <c r="H52" s="22">
        <f t="shared" si="16"/>
        <v>23850.163850677141</v>
      </c>
      <c r="I52" s="5">
        <f t="shared" si="17"/>
        <v>57561.995399740503</v>
      </c>
      <c r="J52" s="25">
        <f t="shared" si="5"/>
        <v>0.18052853912403799</v>
      </c>
      <c r="L52" s="22">
        <f t="shared" si="18"/>
        <v>67362.977482595903</v>
      </c>
      <c r="M52" s="5">
        <f>scrimecost*Meta!O49</f>
        <v>2161.0679999999998</v>
      </c>
      <c r="N52" s="5">
        <f>L52-Grade12!L52</f>
        <v>6798.8176281776759</v>
      </c>
      <c r="O52" s="5">
        <f>Grade12!M52-M52</f>
        <v>36.218000000000302</v>
      </c>
      <c r="P52" s="22">
        <f t="shared" si="12"/>
        <v>93.574699579892595</v>
      </c>
      <c r="Q52" s="22"/>
      <c r="R52" s="22"/>
      <c r="S52" s="22">
        <f t="shared" si="19"/>
        <v>2020.9551288284993</v>
      </c>
      <c r="T52" s="22">
        <f t="shared" si="20"/>
        <v>380.92855142968392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53558.892838739222</v>
      </c>
      <c r="D53" s="5">
        <f t="shared" si="15"/>
        <v>50636.058090156301</v>
      </c>
      <c r="E53" s="5">
        <f t="shared" si="1"/>
        <v>41136.058090156301</v>
      </c>
      <c r="F53" s="5">
        <f t="shared" si="2"/>
        <v>14396.278775451663</v>
      </c>
      <c r="G53" s="5">
        <f t="shared" si="3"/>
        <v>36239.77931470464</v>
      </c>
      <c r="H53" s="22">
        <f t="shared" si="16"/>
        <v>24446.417946944068</v>
      </c>
      <c r="I53" s="5">
        <f t="shared" si="17"/>
        <v>58803.823079734015</v>
      </c>
      <c r="J53" s="25">
        <f t="shared" si="5"/>
        <v>0.18326777819460996</v>
      </c>
      <c r="L53" s="22">
        <f t="shared" si="18"/>
        <v>69047.051919660807</v>
      </c>
      <c r="M53" s="5">
        <f>scrimecost*Meta!O50</f>
        <v>2161.0679999999998</v>
      </c>
      <c r="N53" s="5">
        <f>L53-Grade12!L53</f>
        <v>6968.788068882146</v>
      </c>
      <c r="O53" s="5">
        <f>Grade12!M53-M53</f>
        <v>36.218000000000302</v>
      </c>
      <c r="P53" s="22">
        <f t="shared" si="12"/>
        <v>96.040498981020662</v>
      </c>
      <c r="Q53" s="22"/>
      <c r="R53" s="22"/>
      <c r="S53" s="22">
        <f t="shared" si="19"/>
        <v>2071.0918350593001</v>
      </c>
      <c r="T53" s="22">
        <f t="shared" si="20"/>
        <v>375.51943311932064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54897.865159707697</v>
      </c>
      <c r="D54" s="5">
        <f t="shared" si="15"/>
        <v>51871.929542410202</v>
      </c>
      <c r="E54" s="5">
        <f t="shared" si="1"/>
        <v>42371.929542410202</v>
      </c>
      <c r="F54" s="5">
        <f t="shared" si="2"/>
        <v>14923.377949837952</v>
      </c>
      <c r="G54" s="5">
        <f t="shared" si="3"/>
        <v>36948.55159257225</v>
      </c>
      <c r="H54" s="22">
        <f t="shared" si="16"/>
        <v>25057.578395617664</v>
      </c>
      <c r="I54" s="5">
        <f t="shared" si="17"/>
        <v>60076.696451727359</v>
      </c>
      <c r="J54" s="25">
        <f t="shared" si="5"/>
        <v>0.1859402065561436</v>
      </c>
      <c r="L54" s="22">
        <f t="shared" si="18"/>
        <v>70773.228217652315</v>
      </c>
      <c r="M54" s="5">
        <f>scrimecost*Meta!O51</f>
        <v>2161.0679999999998</v>
      </c>
      <c r="N54" s="5">
        <f>L54-Grade12!L54</f>
        <v>7143.0077706041775</v>
      </c>
      <c r="O54" s="5">
        <f>Grade12!M54-M54</f>
        <v>36.218000000000302</v>
      </c>
      <c r="P54" s="22">
        <f t="shared" si="12"/>
        <v>98.567943367176895</v>
      </c>
      <c r="Q54" s="22"/>
      <c r="R54" s="22"/>
      <c r="S54" s="22">
        <f t="shared" si="19"/>
        <v>2122.4819589458561</v>
      </c>
      <c r="T54" s="22">
        <f t="shared" si="20"/>
        <v>370.1887985962789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56270.31178870039</v>
      </c>
      <c r="D55" s="5">
        <f t="shared" si="15"/>
        <v>53138.697780970462</v>
      </c>
      <c r="E55" s="5">
        <f t="shared" si="1"/>
        <v>43638.697780970462</v>
      </c>
      <c r="F55" s="5">
        <f t="shared" si="2"/>
        <v>15463.654603583902</v>
      </c>
      <c r="G55" s="5">
        <f t="shared" si="3"/>
        <v>37675.043177386557</v>
      </c>
      <c r="H55" s="22">
        <f t="shared" si="16"/>
        <v>25684.017855508107</v>
      </c>
      <c r="I55" s="5">
        <f t="shared" si="17"/>
        <v>61381.39165802054</v>
      </c>
      <c r="J55" s="25">
        <f t="shared" si="5"/>
        <v>0.18854745373812762</v>
      </c>
      <c r="L55" s="22">
        <f t="shared" si="18"/>
        <v>72542.558923093631</v>
      </c>
      <c r="M55" s="5">
        <f>scrimecost*Meta!O52</f>
        <v>2161.0679999999998</v>
      </c>
      <c r="N55" s="5">
        <f>L55-Grade12!L55</f>
        <v>7321.5829648693034</v>
      </c>
      <c r="O55" s="5">
        <f>Grade12!M55-M55</f>
        <v>36.218000000000302</v>
      </c>
      <c r="P55" s="22">
        <f t="shared" si="12"/>
        <v>101.15857386298705</v>
      </c>
      <c r="Q55" s="22"/>
      <c r="R55" s="22"/>
      <c r="S55" s="22">
        <f t="shared" si="19"/>
        <v>2175.1568359295907</v>
      </c>
      <c r="T55" s="22">
        <f t="shared" si="20"/>
        <v>364.93544615792825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57677.069583417884</v>
      </c>
      <c r="D56" s="5">
        <f t="shared" si="15"/>
        <v>54437.135225494705</v>
      </c>
      <c r="E56" s="5">
        <f t="shared" si="1"/>
        <v>44937.135225494705</v>
      </c>
      <c r="F56" s="5">
        <f t="shared" si="2"/>
        <v>16017.43817367349</v>
      </c>
      <c r="G56" s="5">
        <f t="shared" si="3"/>
        <v>38419.697051821218</v>
      </c>
      <c r="H56" s="22">
        <f t="shared" si="16"/>
        <v>26326.118301895807</v>
      </c>
      <c r="I56" s="5">
        <f t="shared" si="17"/>
        <v>62718.704244471053</v>
      </c>
      <c r="J56" s="25">
        <f t="shared" si="5"/>
        <v>0.19109110952542901</v>
      </c>
      <c r="L56" s="22">
        <f t="shared" si="18"/>
        <v>74356.122896170942</v>
      </c>
      <c r="M56" s="5">
        <f>scrimecost*Meta!O53</f>
        <v>653.07000000000005</v>
      </c>
      <c r="N56" s="5">
        <f>L56-Grade12!L56</f>
        <v>7504.622538990996</v>
      </c>
      <c r="O56" s="5">
        <f>Grade12!M56-M56</f>
        <v>10.944999999999936</v>
      </c>
      <c r="P56" s="22">
        <f t="shared" si="12"/>
        <v>103.8139701211924</v>
      </c>
      <c r="Q56" s="22"/>
      <c r="R56" s="22"/>
      <c r="S56" s="22">
        <f t="shared" si="19"/>
        <v>2216.587903837898</v>
      </c>
      <c r="T56" s="22">
        <f t="shared" si="20"/>
        <v>357.7310495849531</v>
      </c>
    </row>
    <row r="57" spans="1:20" x14ac:dyDescent="0.2">
      <c r="A57" s="5">
        <v>66</v>
      </c>
      <c r="C57" s="5"/>
      <c r="H57" s="21"/>
      <c r="I57" s="5"/>
      <c r="M57" s="5">
        <f>scrimecost*Meta!O54</f>
        <v>653.07000000000005</v>
      </c>
      <c r="N57" s="5">
        <f>L57-Grade12!L57</f>
        <v>0</v>
      </c>
      <c r="O57" s="5">
        <f>Grade12!M57-M57</f>
        <v>10.944999999999936</v>
      </c>
      <c r="Q57" s="22"/>
      <c r="R57" s="22"/>
      <c r="S57" s="22">
        <f t="shared" si="19"/>
        <v>5.4396649999999687</v>
      </c>
      <c r="T57" s="22">
        <f t="shared" si="20"/>
        <v>0.84448130252973608</v>
      </c>
    </row>
    <row r="58" spans="1:20" x14ac:dyDescent="0.2">
      <c r="A58" s="5">
        <v>67</v>
      </c>
      <c r="C58" s="5"/>
      <c r="H58" s="21"/>
      <c r="I58" s="5"/>
      <c r="M58" s="5">
        <f>scrimecost*Meta!O55</f>
        <v>653.07000000000005</v>
      </c>
      <c r="N58" s="5">
        <f>L58-Grade12!L58</f>
        <v>0</v>
      </c>
      <c r="O58" s="5">
        <f>Grade12!M58-M58</f>
        <v>10.944999999999936</v>
      </c>
      <c r="Q58" s="22"/>
      <c r="R58" s="22"/>
      <c r="S58" s="22">
        <f t="shared" si="19"/>
        <v>5.4396649999999687</v>
      </c>
      <c r="T58" s="22">
        <f t="shared" si="20"/>
        <v>0.81233701786876589</v>
      </c>
    </row>
    <row r="59" spans="1:20" x14ac:dyDescent="0.2">
      <c r="A59" s="5">
        <v>68</v>
      </c>
      <c r="H59" s="21"/>
      <c r="I59" s="5"/>
      <c r="M59" s="5">
        <f>scrimecost*Meta!O56</f>
        <v>653.07000000000005</v>
      </c>
      <c r="N59" s="5">
        <f>L59-Grade12!L59</f>
        <v>0</v>
      </c>
      <c r="O59" s="5">
        <f>Grade12!M59-M59</f>
        <v>10.944999999999936</v>
      </c>
      <c r="Q59" s="22"/>
      <c r="R59" s="22"/>
      <c r="S59" s="22">
        <f t="shared" si="19"/>
        <v>5.4396649999999687</v>
      </c>
      <c r="T59" s="22">
        <f t="shared" si="20"/>
        <v>0.78141627129356539</v>
      </c>
    </row>
    <row r="60" spans="1:20" x14ac:dyDescent="0.2">
      <c r="A60" s="5">
        <v>69</v>
      </c>
      <c r="H60" s="21"/>
      <c r="I60" s="5"/>
      <c r="M60" s="5">
        <f>scrimecost*Meta!O57</f>
        <v>653.07000000000005</v>
      </c>
      <c r="N60" s="5">
        <f>L60-Grade12!L60</f>
        <v>0</v>
      </c>
      <c r="O60" s="5">
        <f>Grade12!M60-M60</f>
        <v>10.944999999999936</v>
      </c>
      <c r="Q60" s="22"/>
      <c r="R60" s="22"/>
      <c r="S60" s="22">
        <f t="shared" si="19"/>
        <v>5.4396649999999687</v>
      </c>
      <c r="T60" s="22">
        <f t="shared" si="20"/>
        <v>0.75167249012525494</v>
      </c>
    </row>
    <row r="61" spans="1:20" x14ac:dyDescent="0.2">
      <c r="A61" s="5">
        <v>70</v>
      </c>
      <c r="H61" s="21"/>
      <c r="I61" s="5"/>
      <c r="M61" s="5">
        <f>scrimecost*Meta!O58</f>
        <v>653.07000000000005</v>
      </c>
      <c r="N61" s="5">
        <f>L61-Grade12!L61</f>
        <v>0</v>
      </c>
      <c r="O61" s="5">
        <f>Grade12!M61-M61</f>
        <v>10.944999999999936</v>
      </c>
      <c r="Q61" s="22"/>
      <c r="R61" s="22"/>
      <c r="S61" s="22">
        <f t="shared" si="19"/>
        <v>5.4396649999999687</v>
      </c>
      <c r="T61" s="22">
        <f t="shared" si="20"/>
        <v>0.72306087442455591</v>
      </c>
    </row>
    <row r="62" spans="1:20" x14ac:dyDescent="0.2">
      <c r="A62" s="5">
        <v>71</v>
      </c>
      <c r="H62" s="21"/>
      <c r="I62" s="5"/>
      <c r="M62" s="5">
        <f>scrimecost*Meta!O59</f>
        <v>653.07000000000005</v>
      </c>
      <c r="N62" s="5">
        <f>L62-Grade12!L62</f>
        <v>0</v>
      </c>
      <c r="O62" s="5">
        <f>Grade12!M62-M62</f>
        <v>10.944999999999936</v>
      </c>
      <c r="Q62" s="22"/>
      <c r="R62" s="22"/>
      <c r="S62" s="22">
        <f t="shared" si="19"/>
        <v>5.4396649999999687</v>
      </c>
      <c r="T62" s="22">
        <f t="shared" si="20"/>
        <v>0.69553832951433925</v>
      </c>
    </row>
    <row r="63" spans="1:20" x14ac:dyDescent="0.2">
      <c r="A63" s="5">
        <v>72</v>
      </c>
      <c r="H63" s="21"/>
      <c r="M63" s="5">
        <f>scrimecost*Meta!O60</f>
        <v>653.07000000000005</v>
      </c>
      <c r="N63" s="5">
        <f>L63-Grade12!L63</f>
        <v>0</v>
      </c>
      <c r="O63" s="5">
        <f>Grade12!M63-M63</f>
        <v>10.944999999999936</v>
      </c>
      <c r="Q63" s="22"/>
      <c r="R63" s="22"/>
      <c r="S63" s="22">
        <f t="shared" si="19"/>
        <v>5.4396649999999687</v>
      </c>
      <c r="T63" s="22">
        <f t="shared" si="20"/>
        <v>0.66906340107063067</v>
      </c>
    </row>
    <row r="64" spans="1:20" x14ac:dyDescent="0.2">
      <c r="A64" s="5">
        <v>73</v>
      </c>
      <c r="H64" s="21"/>
      <c r="M64" s="5">
        <f>scrimecost*Meta!O61</f>
        <v>653.07000000000005</v>
      </c>
      <c r="N64" s="5">
        <f>L64-Grade12!L64</f>
        <v>0</v>
      </c>
      <c r="O64" s="5">
        <f>Grade12!M64-M64</f>
        <v>10.944999999999936</v>
      </c>
      <c r="Q64" s="22"/>
      <c r="R64" s="22"/>
      <c r="S64" s="22">
        <f t="shared" si="19"/>
        <v>5.4396649999999687</v>
      </c>
      <c r="T64" s="22">
        <f t="shared" si="20"/>
        <v>0.643596212684309</v>
      </c>
    </row>
    <row r="65" spans="1:20" x14ac:dyDescent="0.2">
      <c r="A65" s="5">
        <v>74</v>
      </c>
      <c r="H65" s="21"/>
      <c r="M65" s="5">
        <f>scrimecost*Meta!O62</f>
        <v>653.07000000000005</v>
      </c>
      <c r="N65" s="5">
        <f>L65-Grade12!L65</f>
        <v>0</v>
      </c>
      <c r="O65" s="5">
        <f>Grade12!M65-M65</f>
        <v>10.944999999999936</v>
      </c>
      <c r="Q65" s="22"/>
      <c r="R65" s="22"/>
      <c r="S65" s="22">
        <f t="shared" si="19"/>
        <v>5.4396649999999687</v>
      </c>
      <c r="T65" s="22">
        <f t="shared" si="20"/>
        <v>0.61909840579945108</v>
      </c>
    </row>
    <row r="66" spans="1:20" x14ac:dyDescent="0.2">
      <c r="A66" s="5">
        <v>75</v>
      </c>
      <c r="H66" s="21"/>
      <c r="M66" s="5">
        <f>scrimecost*Meta!O63</f>
        <v>653.07000000000005</v>
      </c>
      <c r="N66" s="5">
        <f>L66-Grade12!L66</f>
        <v>0</v>
      </c>
      <c r="O66" s="5">
        <f>Grade12!M66-M66</f>
        <v>10.944999999999936</v>
      </c>
      <c r="Q66" s="22"/>
      <c r="R66" s="22"/>
      <c r="S66" s="22">
        <f t="shared" si="19"/>
        <v>5.4396649999999687</v>
      </c>
      <c r="T66" s="22">
        <f t="shared" si="20"/>
        <v>0.59553308193786136</v>
      </c>
    </row>
    <row r="67" spans="1:20" x14ac:dyDescent="0.2">
      <c r="A67" s="5">
        <v>76</v>
      </c>
      <c r="H67" s="21"/>
      <c r="M67" s="5">
        <f>scrimecost*Meta!O64</f>
        <v>653.07000000000005</v>
      </c>
      <c r="N67" s="5">
        <f>L67-Grade12!L67</f>
        <v>0</v>
      </c>
      <c r="O67" s="5">
        <f>Grade12!M67-M67</f>
        <v>10.944999999999936</v>
      </c>
      <c r="Q67" s="22"/>
      <c r="R67" s="22"/>
      <c r="S67" s="22">
        <f t="shared" si="19"/>
        <v>5.4396649999999687</v>
      </c>
      <c r="T67" s="22">
        <f t="shared" si="20"/>
        <v>0.57286474712276159</v>
      </c>
    </row>
    <row r="68" spans="1:20" x14ac:dyDescent="0.2">
      <c r="A68" s="5">
        <v>77</v>
      </c>
      <c r="H68" s="21"/>
      <c r="M68" s="5">
        <f>scrimecost*Meta!O65</f>
        <v>653.07000000000005</v>
      </c>
      <c r="N68" s="5">
        <f>L68-Grade12!L68</f>
        <v>0</v>
      </c>
      <c r="O68" s="5">
        <f>Grade12!M68-M68</f>
        <v>10.944999999999936</v>
      </c>
      <c r="Q68" s="22"/>
      <c r="R68" s="22"/>
      <c r="S68" s="22">
        <f t="shared" si="19"/>
        <v>5.4396649999999687</v>
      </c>
      <c r="T68" s="22">
        <f t="shared" si="20"/>
        <v>0.55105925841793602</v>
      </c>
    </row>
    <row r="69" spans="1:20" x14ac:dyDescent="0.2">
      <c r="A69" s="5">
        <v>78</v>
      </c>
      <c r="H69" s="21"/>
      <c r="M69" s="5">
        <f>scrimecost*Meta!O66</f>
        <v>653.07000000000005</v>
      </c>
      <c r="N69" s="5">
        <f>L69-Grade12!L69</f>
        <v>0</v>
      </c>
      <c r="O69" s="5">
        <f>Grade12!M69-M69</f>
        <v>10.944999999999936</v>
      </c>
      <c r="Q69" s="22"/>
      <c r="R69" s="22"/>
      <c r="S69" s="22">
        <f t="shared" si="19"/>
        <v>5.4396649999999687</v>
      </c>
      <c r="T69" s="22">
        <f t="shared" si="20"/>
        <v>0.53008377250180394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8.0287662629352496E-8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38823</v>
      </c>
      <c r="D2" s="7">
        <f>Meta!C8</f>
        <v>17584</v>
      </c>
      <c r="E2" s="1">
        <f>Meta!D8</f>
        <v>7.4999999999999997E-2</v>
      </c>
      <c r="F2" s="1">
        <f>Meta!F8</f>
        <v>0.621</v>
      </c>
      <c r="G2" s="1">
        <f>Meta!I8</f>
        <v>1.8381311833585117</v>
      </c>
      <c r="H2" s="1">
        <f>Meta!E8</f>
        <v>0.497</v>
      </c>
      <c r="I2" s="13"/>
      <c r="J2" s="1">
        <f>Meta!X7</f>
        <v>0.57899999999999996</v>
      </c>
      <c r="K2" s="1">
        <f>Meta!D7</f>
        <v>7.6999999999999999E-2</v>
      </c>
      <c r="L2" s="28"/>
      <c r="N2" s="22">
        <f>Meta!T8</f>
        <v>37680</v>
      </c>
      <c r="O2" s="22">
        <f>Meta!U8</f>
        <v>17067</v>
      </c>
      <c r="P2" s="1">
        <f>Meta!V8</f>
        <v>8.5999999999999993E-2</v>
      </c>
      <c r="Q2" s="1">
        <f>Meta!X8</f>
        <v>0.58499999999999996</v>
      </c>
      <c r="R2" s="22">
        <f>Meta!W8</f>
        <v>11679</v>
      </c>
      <c r="T2" s="12">
        <f>IRR(S5:S69)+1</f>
        <v>1.0401772508506439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1852.2746323003412</v>
      </c>
      <c r="D10" s="5">
        <f t="shared" ref="D10:D36" si="0">IF(A10&lt;startage,1,0)*(C10*(1-initialunempprob))+IF(A10=startage,1,0)*(C10*(1-unempprob))+IF(A10&gt;startage,1,0)*(C10*(1-unempprob)+unempprob*300*52)</f>
        <v>1709.6494856132149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130.78818564941093</v>
      </c>
      <c r="G10" s="5">
        <f t="shared" ref="G10:G56" si="3">D10-F10</f>
        <v>1578.861299963804</v>
      </c>
      <c r="H10" s="22">
        <f>0.1*Grade13!H10</f>
        <v>845.4521259443236</v>
      </c>
      <c r="I10" s="5">
        <f t="shared" ref="I10:I36" si="4">G10+IF(A10&lt;startage,1,0)*(H10*(1-initialunempprob))+IF(A10&gt;=startage,1,0)*(H10*(1-unempprob))</f>
        <v>2359.2136122104148</v>
      </c>
      <c r="J10" s="25">
        <f t="shared" ref="J10:J56" si="5">(F10-(IF(A10&gt;startage,1,0)*(unempprob*300*52)))/(IF(A10&lt;startage,1,0)*((C10+H10)*(1-initialunempprob))+IF(A10&gt;=startage,1,0)*((C10+H10)*(1-unempprob)))</f>
        <v>5.2525337837837832E-2</v>
      </c>
      <c r="L10" s="22">
        <f>0.1*Grade13!L10</f>
        <v>2387.9153568575321</v>
      </c>
      <c r="M10" s="5">
        <f>scrimecost*Meta!O7</f>
        <v>41145.116999999998</v>
      </c>
      <c r="N10" s="5">
        <f>L10-Grade13!L10</f>
        <v>-21491.238211717788</v>
      </c>
      <c r="O10" s="5"/>
      <c r="P10" s="22"/>
      <c r="Q10" s="22">
        <f>0.05*feel*Grade13!G10</f>
        <v>199.77039639776257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-29970.00860811555</v>
      </c>
      <c r="T10" s="22">
        <f t="shared" ref="T10:T41" si="7">S10/sreturn^(A10-startage+1)</f>
        <v>-29970.00860811555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21120.908209100278</v>
      </c>
      <c r="D11" s="5">
        <f t="shared" si="0"/>
        <v>19536.840093417759</v>
      </c>
      <c r="E11" s="5">
        <f t="shared" si="1"/>
        <v>10036.840093417759</v>
      </c>
      <c r="F11" s="5">
        <f t="shared" si="2"/>
        <v>3578.778290500898</v>
      </c>
      <c r="G11" s="5">
        <f t="shared" si="3"/>
        <v>15958.061802916862</v>
      </c>
      <c r="H11" s="22">
        <f t="shared" ref="H11:H36" si="10">benefits*B11/expnorm</f>
        <v>9566.2377958637735</v>
      </c>
      <c r="I11" s="5">
        <f t="shared" si="4"/>
        <v>24806.831764090854</v>
      </c>
      <c r="J11" s="25">
        <f t="shared" si="5"/>
        <v>0.12607720192090721</v>
      </c>
      <c r="L11" s="22">
        <f t="shared" ref="L11:L36" si="11">(sincome+sbenefits)*(1-sunemp)*B11/expnorm</f>
        <v>27222.626139540538</v>
      </c>
      <c r="M11" s="5">
        <f>scrimecost*Meta!O8</f>
        <v>39404.946000000004</v>
      </c>
      <c r="N11" s="5">
        <f>L11-Grade13!L11</f>
        <v>2746.4937317508375</v>
      </c>
      <c r="O11" s="5">
        <f>Grade13!M11-M11</f>
        <v>657.93000000000029</v>
      </c>
      <c r="P11" s="22">
        <f t="shared" ref="P11:P56" si="12">(spart-initialspart)*(L11*J11+nptrans)</f>
        <v>59.916915195673369</v>
      </c>
      <c r="Q11" s="22"/>
      <c r="R11" s="22"/>
      <c r="S11" s="22">
        <f t="shared" si="6"/>
        <v>1155.2992368901471</v>
      </c>
      <c r="T11" s="22">
        <f t="shared" si="7"/>
        <v>1110.6753545565025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21648.930914327786</v>
      </c>
      <c r="D12" s="5">
        <f t="shared" si="0"/>
        <v>21195.261095753202</v>
      </c>
      <c r="E12" s="5">
        <f t="shared" si="1"/>
        <v>11695.261095753202</v>
      </c>
      <c r="F12" s="5">
        <f t="shared" si="2"/>
        <v>4120.2527477634203</v>
      </c>
      <c r="G12" s="5">
        <f t="shared" si="3"/>
        <v>17075.00834798978</v>
      </c>
      <c r="H12" s="22">
        <f t="shared" si="10"/>
        <v>9805.393740760368</v>
      </c>
      <c r="I12" s="5">
        <f t="shared" si="4"/>
        <v>26144.997558193121</v>
      </c>
      <c r="J12" s="25">
        <f t="shared" si="5"/>
        <v>0.10139980638556075</v>
      </c>
      <c r="L12" s="22">
        <f t="shared" si="11"/>
        <v>27903.191793029047</v>
      </c>
      <c r="M12" s="5">
        <f>scrimecost*Meta!O9</f>
        <v>35784.455999999998</v>
      </c>
      <c r="N12" s="5">
        <f>L12-Grade13!L12</f>
        <v>2815.1560750446042</v>
      </c>
      <c r="O12" s="5">
        <f>Grade13!M12-M12</f>
        <v>597.4800000000032</v>
      </c>
      <c r="P12" s="22">
        <f t="shared" si="12"/>
        <v>56.300269472113925</v>
      </c>
      <c r="Q12" s="22"/>
      <c r="R12" s="22"/>
      <c r="S12" s="22">
        <f t="shared" si="6"/>
        <v>1143.4213469664858</v>
      </c>
      <c r="T12" s="22">
        <f t="shared" si="7"/>
        <v>1056.7970524750742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22190.154187185981</v>
      </c>
      <c r="D13" s="5">
        <f t="shared" si="0"/>
        <v>21695.892623147032</v>
      </c>
      <c r="E13" s="5">
        <f t="shared" si="1"/>
        <v>12195.892623147032</v>
      </c>
      <c r="F13" s="5">
        <f t="shared" si="2"/>
        <v>4283.7089414575057</v>
      </c>
      <c r="G13" s="5">
        <f t="shared" si="3"/>
        <v>17412.183681689527</v>
      </c>
      <c r="H13" s="22">
        <f t="shared" si="10"/>
        <v>10050.528584279376</v>
      </c>
      <c r="I13" s="5">
        <f t="shared" si="4"/>
        <v>26708.922622147948</v>
      </c>
      <c r="J13" s="25">
        <f t="shared" si="5"/>
        <v>0.10440758505219815</v>
      </c>
      <c r="L13" s="22">
        <f t="shared" si="11"/>
        <v>28600.771587854775</v>
      </c>
      <c r="M13" s="5">
        <f>scrimecost*Meta!O10</f>
        <v>32794.631999999998</v>
      </c>
      <c r="N13" s="5">
        <f>L13-Grade13!L13</f>
        <v>2885.5349769207205</v>
      </c>
      <c r="O13" s="5">
        <f>Grade13!M13-M13</f>
        <v>547.55999999999767</v>
      </c>
      <c r="P13" s="22">
        <f t="shared" si="12"/>
        <v>57.240824952704685</v>
      </c>
      <c r="Q13" s="22"/>
      <c r="R13" s="22"/>
      <c r="S13" s="22">
        <f t="shared" si="6"/>
        <v>1139.5408768663078</v>
      </c>
      <c r="T13" s="22">
        <f t="shared" si="7"/>
        <v>1012.5298947786089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22744.908041865627</v>
      </c>
      <c r="D14" s="5">
        <f t="shared" si="0"/>
        <v>22209.039938725706</v>
      </c>
      <c r="E14" s="5">
        <f t="shared" si="1"/>
        <v>12709.039938725706</v>
      </c>
      <c r="F14" s="5">
        <f t="shared" si="2"/>
        <v>4451.251539993943</v>
      </c>
      <c r="G14" s="5">
        <f t="shared" si="3"/>
        <v>17757.788398731762</v>
      </c>
      <c r="H14" s="22">
        <f t="shared" si="10"/>
        <v>10301.791798886361</v>
      </c>
      <c r="I14" s="5">
        <f t="shared" si="4"/>
        <v>27286.945812701648</v>
      </c>
      <c r="J14" s="25">
        <f t="shared" si="5"/>
        <v>0.10734200326355173</v>
      </c>
      <c r="L14" s="22">
        <f t="shared" si="11"/>
        <v>29315.790877551142</v>
      </c>
      <c r="M14" s="5">
        <f>scrimecost*Meta!O11</f>
        <v>30645.696</v>
      </c>
      <c r="N14" s="5">
        <f>L14-Grade13!L14</f>
        <v>2957.6733513437393</v>
      </c>
      <c r="O14" s="5">
        <f>Grade13!M14-M14</f>
        <v>511.68000000000029</v>
      </c>
      <c r="P14" s="22">
        <f t="shared" si="12"/>
        <v>58.204894320310217</v>
      </c>
      <c r="Q14" s="22"/>
      <c r="R14" s="22"/>
      <c r="S14" s="22">
        <f t="shared" si="6"/>
        <v>1143.1615310136297</v>
      </c>
      <c r="T14" s="22">
        <f t="shared" si="7"/>
        <v>976.51337511371275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23313.530742912266</v>
      </c>
      <c r="D15" s="5">
        <f t="shared" si="0"/>
        <v>22735.015937193846</v>
      </c>
      <c r="E15" s="5">
        <f t="shared" si="1"/>
        <v>13235.015937193846</v>
      </c>
      <c r="F15" s="5">
        <f t="shared" si="2"/>
        <v>4622.9827034937907</v>
      </c>
      <c r="G15" s="5">
        <f t="shared" si="3"/>
        <v>18112.033233700055</v>
      </c>
      <c r="H15" s="22">
        <f t="shared" si="10"/>
        <v>10559.336593858519</v>
      </c>
      <c r="I15" s="5">
        <f t="shared" si="4"/>
        <v>27879.419583019186</v>
      </c>
      <c r="J15" s="25">
        <f t="shared" si="5"/>
        <v>0.11020485029901861</v>
      </c>
      <c r="L15" s="22">
        <f t="shared" si="11"/>
        <v>30048.685649489918</v>
      </c>
      <c r="M15" s="5">
        <f>scrimecost*Meta!O12</f>
        <v>29279.253000000001</v>
      </c>
      <c r="N15" s="5">
        <f>L15-Grade13!L15</f>
        <v>3031.6151851273353</v>
      </c>
      <c r="O15" s="5">
        <f>Grade13!M15-M15</f>
        <v>488.8650000000016</v>
      </c>
      <c r="P15" s="22">
        <f t="shared" si="12"/>
        <v>59.193065422105889</v>
      </c>
      <c r="Q15" s="22"/>
      <c r="R15" s="22"/>
      <c r="S15" s="22">
        <f t="shared" si="6"/>
        <v>1153.8118155146344</v>
      </c>
      <c r="T15" s="22">
        <f t="shared" si="7"/>
        <v>947.5414678935756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23896.369011485072</v>
      </c>
      <c r="D16" s="5">
        <f t="shared" si="0"/>
        <v>23274.141335623692</v>
      </c>
      <c r="E16" s="5">
        <f t="shared" si="1"/>
        <v>13774.141335623692</v>
      </c>
      <c r="F16" s="5">
        <f t="shared" si="2"/>
        <v>4799.007146081135</v>
      </c>
      <c r="G16" s="5">
        <f t="shared" si="3"/>
        <v>18475.134189542558</v>
      </c>
      <c r="H16" s="22">
        <f t="shared" si="10"/>
        <v>10823.320008704981</v>
      </c>
      <c r="I16" s="5">
        <f t="shared" si="4"/>
        <v>28486.705197594667</v>
      </c>
      <c r="J16" s="25">
        <f t="shared" si="5"/>
        <v>0.11299787179703508</v>
      </c>
      <c r="L16" s="22">
        <f t="shared" si="11"/>
        <v>30799.902790727167</v>
      </c>
      <c r="M16" s="5">
        <f>scrimecost*Meta!O13</f>
        <v>24584.294999999998</v>
      </c>
      <c r="N16" s="5">
        <f>L16-Grade13!L16</f>
        <v>3107.4055647555178</v>
      </c>
      <c r="O16" s="5">
        <f>Grade13!M16-M16</f>
        <v>410.47500000000218</v>
      </c>
      <c r="P16" s="22">
        <f t="shared" si="12"/>
        <v>60.205940801446445</v>
      </c>
      <c r="Q16" s="22"/>
      <c r="R16" s="22"/>
      <c r="S16" s="22">
        <f t="shared" si="6"/>
        <v>1137.3910585031631</v>
      </c>
      <c r="T16" s="22">
        <f t="shared" si="7"/>
        <v>897.97801035386362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24493.778236772196</v>
      </c>
      <c r="D17" s="5">
        <f t="shared" si="0"/>
        <v>23826.744869014281</v>
      </c>
      <c r="E17" s="5">
        <f t="shared" si="1"/>
        <v>14326.744869014281</v>
      </c>
      <c r="F17" s="5">
        <f t="shared" si="2"/>
        <v>4979.4321997331626</v>
      </c>
      <c r="G17" s="5">
        <f t="shared" si="3"/>
        <v>18847.31266928112</v>
      </c>
      <c r="H17" s="22">
        <f t="shared" si="10"/>
        <v>11093.903008922605</v>
      </c>
      <c r="I17" s="5">
        <f t="shared" si="4"/>
        <v>29109.172952534529</v>
      </c>
      <c r="J17" s="25">
        <f t="shared" si="5"/>
        <v>0.11572277081949017</v>
      </c>
      <c r="L17" s="22">
        <f t="shared" si="11"/>
        <v>31569.90036049534</v>
      </c>
      <c r="M17" s="5">
        <f>scrimecost*Meta!O14</f>
        <v>24584.294999999998</v>
      </c>
      <c r="N17" s="5">
        <f>L17-Grade13!L17</f>
        <v>3185.0907038743971</v>
      </c>
      <c r="O17" s="5">
        <f>Grade13!M17-M17</f>
        <v>410.47500000000218</v>
      </c>
      <c r="P17" s="22">
        <f t="shared" si="12"/>
        <v>61.244138065270512</v>
      </c>
      <c r="Q17" s="22"/>
      <c r="R17" s="22"/>
      <c r="S17" s="22">
        <f t="shared" si="6"/>
        <v>1160.4936083164018</v>
      </c>
      <c r="T17" s="22">
        <f t="shared" si="7"/>
        <v>880.82836891371528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25106.122692691501</v>
      </c>
      <c r="D18" s="5">
        <f t="shared" si="0"/>
        <v>24393.16349073964</v>
      </c>
      <c r="E18" s="5">
        <f t="shared" si="1"/>
        <v>14893.16349073964</v>
      </c>
      <c r="F18" s="5">
        <f t="shared" si="2"/>
        <v>5164.3678797264929</v>
      </c>
      <c r="G18" s="5">
        <f t="shared" si="3"/>
        <v>19228.795611013149</v>
      </c>
      <c r="H18" s="22">
        <f t="shared" si="10"/>
        <v>11371.25058414567</v>
      </c>
      <c r="I18" s="5">
        <f t="shared" si="4"/>
        <v>29747.202401347895</v>
      </c>
      <c r="J18" s="25">
        <f t="shared" si="5"/>
        <v>0.11838120889017813</v>
      </c>
      <c r="L18" s="22">
        <f t="shared" si="11"/>
        <v>32359.147869507728</v>
      </c>
      <c r="M18" s="5">
        <f>scrimecost*Meta!O15</f>
        <v>24584.294999999998</v>
      </c>
      <c r="N18" s="5">
        <f>L18-Grade13!L18</f>
        <v>3264.7179714712656</v>
      </c>
      <c r="O18" s="5">
        <f>Grade13!M18-M18</f>
        <v>410.47500000000218</v>
      </c>
      <c r="P18" s="22">
        <f t="shared" si="12"/>
        <v>62.3082902606902</v>
      </c>
      <c r="Q18" s="22"/>
      <c r="R18" s="22"/>
      <c r="S18" s="22">
        <f t="shared" si="6"/>
        <v>1184.1737218749772</v>
      </c>
      <c r="T18" s="22">
        <f t="shared" si="7"/>
        <v>864.08528386216176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25733.775760008786</v>
      </c>
      <c r="D19" s="5">
        <f t="shared" si="0"/>
        <v>24973.742578008128</v>
      </c>
      <c r="E19" s="5">
        <f t="shared" si="1"/>
        <v>15473.742578008128</v>
      </c>
      <c r="F19" s="5">
        <f t="shared" si="2"/>
        <v>5353.9269517196535</v>
      </c>
      <c r="G19" s="5">
        <f t="shared" si="3"/>
        <v>19619.815626288473</v>
      </c>
      <c r="H19" s="22">
        <f t="shared" si="10"/>
        <v>11655.531848749311</v>
      </c>
      <c r="I19" s="5">
        <f t="shared" si="4"/>
        <v>30401.182586381587</v>
      </c>
      <c r="J19" s="25">
        <f t="shared" si="5"/>
        <v>0.12097480700792239</v>
      </c>
      <c r="L19" s="22">
        <f t="shared" si="11"/>
        <v>33168.126566245417</v>
      </c>
      <c r="M19" s="5">
        <f>scrimecost*Meta!O16</f>
        <v>24584.294999999998</v>
      </c>
      <c r="N19" s="5">
        <f>L19-Grade13!L19</f>
        <v>3346.3359207580506</v>
      </c>
      <c r="O19" s="5">
        <f>Grade13!M19-M19</f>
        <v>410.47500000000218</v>
      </c>
      <c r="P19" s="22">
        <f t="shared" si="12"/>
        <v>63.399046260995355</v>
      </c>
      <c r="Q19" s="22"/>
      <c r="R19" s="22"/>
      <c r="S19" s="22">
        <f t="shared" si="6"/>
        <v>1208.4458382725152</v>
      </c>
      <c r="T19" s="22">
        <f t="shared" si="7"/>
        <v>847.73678498957759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26377.120154009001</v>
      </c>
      <c r="D20" s="5">
        <f t="shared" si="0"/>
        <v>25568.836142458327</v>
      </c>
      <c r="E20" s="5">
        <f t="shared" si="1"/>
        <v>16068.836142458327</v>
      </c>
      <c r="F20" s="5">
        <f t="shared" si="2"/>
        <v>5548.2250005126443</v>
      </c>
      <c r="G20" s="5">
        <f t="shared" si="3"/>
        <v>20020.611141945683</v>
      </c>
      <c r="H20" s="22">
        <f t="shared" si="10"/>
        <v>11946.920144968042</v>
      </c>
      <c r="I20" s="5">
        <f t="shared" si="4"/>
        <v>31071.512276041125</v>
      </c>
      <c r="J20" s="25">
        <f t="shared" si="5"/>
        <v>0.12350514663499002</v>
      </c>
      <c r="L20" s="22">
        <f t="shared" si="11"/>
        <v>33997.32973040155</v>
      </c>
      <c r="M20" s="5">
        <f>scrimecost*Meta!O17</f>
        <v>24584.294999999998</v>
      </c>
      <c r="N20" s="5">
        <f>L20-Grade13!L20</f>
        <v>3429.9943187770004</v>
      </c>
      <c r="O20" s="5">
        <f>Grade13!M20-M20</f>
        <v>410.47500000000218</v>
      </c>
      <c r="P20" s="22">
        <f t="shared" si="12"/>
        <v>64.517071161308152</v>
      </c>
      <c r="Q20" s="22"/>
      <c r="R20" s="22"/>
      <c r="S20" s="22">
        <f t="shared" si="6"/>
        <v>1233.3247575799901</v>
      </c>
      <c r="T20" s="22">
        <f t="shared" si="7"/>
        <v>831.77130996929532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27036.548157859226</v>
      </c>
      <c r="D21" s="5">
        <f t="shared" si="0"/>
        <v>26178.807046019785</v>
      </c>
      <c r="E21" s="5">
        <f t="shared" si="1"/>
        <v>16678.807046019785</v>
      </c>
      <c r="F21" s="5">
        <f t="shared" si="2"/>
        <v>5747.3805005254599</v>
      </c>
      <c r="G21" s="5">
        <f t="shared" si="3"/>
        <v>20431.426545494323</v>
      </c>
      <c r="H21" s="22">
        <f t="shared" si="10"/>
        <v>12245.593148592245</v>
      </c>
      <c r="I21" s="5">
        <f t="shared" si="4"/>
        <v>31758.600207942152</v>
      </c>
      <c r="J21" s="25">
        <f t="shared" si="5"/>
        <v>0.12597377066139742</v>
      </c>
      <c r="L21" s="22">
        <f t="shared" si="11"/>
        <v>34847.262973661585</v>
      </c>
      <c r="M21" s="5">
        <f>scrimecost*Meta!O18</f>
        <v>19819.262999999999</v>
      </c>
      <c r="N21" s="5">
        <f>L21-Grade13!L21</f>
        <v>3515.7441767464188</v>
      </c>
      <c r="O21" s="5">
        <f>Grade13!M21-M21</f>
        <v>330.91500000000087</v>
      </c>
      <c r="P21" s="22">
        <f t="shared" si="12"/>
        <v>65.663046684128759</v>
      </c>
      <c r="Q21" s="22"/>
      <c r="R21" s="22"/>
      <c r="S21" s="22">
        <f t="shared" si="6"/>
        <v>1219.28432987015</v>
      </c>
      <c r="T21" s="22">
        <f t="shared" si="7"/>
        <v>790.54050668172852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27712.461861805707</v>
      </c>
      <c r="D22" s="5">
        <f t="shared" si="0"/>
        <v>26804.02722217028</v>
      </c>
      <c r="E22" s="5">
        <f t="shared" si="1"/>
        <v>17304.02722217028</v>
      </c>
      <c r="F22" s="5">
        <f t="shared" si="2"/>
        <v>5951.5148880385968</v>
      </c>
      <c r="G22" s="5">
        <f t="shared" si="3"/>
        <v>20852.512334131683</v>
      </c>
      <c r="H22" s="22">
        <f t="shared" si="10"/>
        <v>12551.732977307049</v>
      </c>
      <c r="I22" s="5">
        <f t="shared" si="4"/>
        <v>32462.865338140706</v>
      </c>
      <c r="J22" s="25">
        <f t="shared" si="5"/>
        <v>0.1283821843456974</v>
      </c>
      <c r="L22" s="22">
        <f t="shared" si="11"/>
        <v>35718.444548003121</v>
      </c>
      <c r="M22" s="5">
        <f>scrimecost*Meta!O19</f>
        <v>19819.262999999999</v>
      </c>
      <c r="N22" s="5">
        <f>L22-Grade13!L22</f>
        <v>3603.6377811650782</v>
      </c>
      <c r="O22" s="5">
        <f>Grade13!M22-M22</f>
        <v>330.91500000000087</v>
      </c>
      <c r="P22" s="22">
        <f t="shared" si="12"/>
        <v>66.837671595019899</v>
      </c>
      <c r="Q22" s="22"/>
      <c r="R22" s="22"/>
      <c r="S22" s="22">
        <f t="shared" si="6"/>
        <v>1245.422744467566</v>
      </c>
      <c r="T22" s="22">
        <f t="shared" si="7"/>
        <v>776.29819583784183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28405.273408350848</v>
      </c>
      <c r="D23" s="5">
        <f t="shared" si="0"/>
        <v>27444.877902724536</v>
      </c>
      <c r="E23" s="5">
        <f t="shared" si="1"/>
        <v>17944.877902724536</v>
      </c>
      <c r="F23" s="5">
        <f t="shared" si="2"/>
        <v>6160.7526352395616</v>
      </c>
      <c r="G23" s="5">
        <f t="shared" si="3"/>
        <v>21284.125267484975</v>
      </c>
      <c r="H23" s="22">
        <f t="shared" si="10"/>
        <v>12865.526301739725</v>
      </c>
      <c r="I23" s="5">
        <f t="shared" si="4"/>
        <v>33184.737096594225</v>
      </c>
      <c r="J23" s="25">
        <f t="shared" si="5"/>
        <v>0.13073185623281924</v>
      </c>
      <c r="L23" s="22">
        <f t="shared" si="11"/>
        <v>36611.405661703197</v>
      </c>
      <c r="M23" s="5">
        <f>scrimecost*Meta!O20</f>
        <v>19819.262999999999</v>
      </c>
      <c r="N23" s="5">
        <f>L23-Grade13!L23</f>
        <v>3693.7287256942072</v>
      </c>
      <c r="O23" s="5">
        <f>Grade13!M23-M23</f>
        <v>330.91500000000087</v>
      </c>
      <c r="P23" s="22">
        <f t="shared" si="12"/>
        <v>68.041662128683299</v>
      </c>
      <c r="Q23" s="22"/>
      <c r="R23" s="22"/>
      <c r="S23" s="22">
        <f t="shared" si="6"/>
        <v>1272.2146194299182</v>
      </c>
      <c r="T23" s="22">
        <f t="shared" si="7"/>
        <v>762.36827373216886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29115.405243559617</v>
      </c>
      <c r="D24" s="5">
        <f t="shared" si="0"/>
        <v>28101.749850292646</v>
      </c>
      <c r="E24" s="5">
        <f t="shared" si="1"/>
        <v>18601.749850292646</v>
      </c>
      <c r="F24" s="5">
        <f t="shared" si="2"/>
        <v>6375.2213261205488</v>
      </c>
      <c r="G24" s="5">
        <f t="shared" si="3"/>
        <v>21726.528524172099</v>
      </c>
      <c r="H24" s="22">
        <f t="shared" si="10"/>
        <v>13187.164459283216</v>
      </c>
      <c r="I24" s="5">
        <f t="shared" si="4"/>
        <v>33924.655649009073</v>
      </c>
      <c r="J24" s="25">
        <f t="shared" si="5"/>
        <v>0.1330242190495235</v>
      </c>
      <c r="L24" s="22">
        <f t="shared" si="11"/>
        <v>37526.69080324578</v>
      </c>
      <c r="M24" s="5">
        <f>scrimecost*Meta!O21</f>
        <v>19819.262999999999</v>
      </c>
      <c r="N24" s="5">
        <f>L24-Grade13!L24</f>
        <v>3786.0719438365704</v>
      </c>
      <c r="O24" s="5">
        <f>Grade13!M24-M24</f>
        <v>330.91500000000087</v>
      </c>
      <c r="P24" s="22">
        <f t="shared" si="12"/>
        <v>69.275752425688296</v>
      </c>
      <c r="Q24" s="22"/>
      <c r="R24" s="22"/>
      <c r="S24" s="22">
        <f t="shared" si="6"/>
        <v>1299.676291266331</v>
      </c>
      <c r="T24" s="22">
        <f t="shared" si="7"/>
        <v>748.74214289472252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29843.290374648604</v>
      </c>
      <c r="D25" s="5">
        <f t="shared" si="0"/>
        <v>28775.04359654996</v>
      </c>
      <c r="E25" s="5">
        <f t="shared" si="1"/>
        <v>19275.04359654996</v>
      </c>
      <c r="F25" s="5">
        <f t="shared" si="2"/>
        <v>6595.051734273562</v>
      </c>
      <c r="G25" s="5">
        <f t="shared" si="3"/>
        <v>22179.991862276398</v>
      </c>
      <c r="H25" s="22">
        <f t="shared" si="10"/>
        <v>13516.843570765295</v>
      </c>
      <c r="I25" s="5">
        <f t="shared" si="4"/>
        <v>34683.072165234298</v>
      </c>
      <c r="J25" s="25">
        <f t="shared" si="5"/>
        <v>0.13526067057801547</v>
      </c>
      <c r="L25" s="22">
        <f t="shared" si="11"/>
        <v>38464.858073326919</v>
      </c>
      <c r="M25" s="5">
        <f>scrimecost*Meta!O22</f>
        <v>19819.262999999999</v>
      </c>
      <c r="N25" s="5">
        <f>L25-Grade13!L25</f>
        <v>3880.7237424324703</v>
      </c>
      <c r="O25" s="5">
        <f>Grade13!M25-M25</f>
        <v>330.91500000000087</v>
      </c>
      <c r="P25" s="22">
        <f t="shared" si="12"/>
        <v>70.540694980118417</v>
      </c>
      <c r="Q25" s="22"/>
      <c r="R25" s="22"/>
      <c r="S25" s="22">
        <f t="shared" si="6"/>
        <v>1327.8245048986478</v>
      </c>
      <c r="T25" s="22">
        <f t="shared" si="7"/>
        <v>735.41148732473823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30589.372634014828</v>
      </c>
      <c r="D26" s="5">
        <f t="shared" si="0"/>
        <v>29465.169686463716</v>
      </c>
      <c r="E26" s="5">
        <f t="shared" si="1"/>
        <v>19965.169686463716</v>
      </c>
      <c r="F26" s="5">
        <f t="shared" si="2"/>
        <v>6820.3779026304037</v>
      </c>
      <c r="G26" s="5">
        <f t="shared" si="3"/>
        <v>22644.791783833312</v>
      </c>
      <c r="H26" s="22">
        <f t="shared" si="10"/>
        <v>13854.764660034431</v>
      </c>
      <c r="I26" s="5">
        <f t="shared" si="4"/>
        <v>35460.449094365162</v>
      </c>
      <c r="J26" s="25">
        <f t="shared" si="5"/>
        <v>0.13744257450825159</v>
      </c>
      <c r="L26" s="22">
        <f t="shared" si="11"/>
        <v>39426.479525160095</v>
      </c>
      <c r="M26" s="5">
        <f>scrimecost*Meta!O23</f>
        <v>15381.242999999999</v>
      </c>
      <c r="N26" s="5">
        <f>L26-Grade13!L26</f>
        <v>3977.7418359932853</v>
      </c>
      <c r="O26" s="5">
        <f>Grade13!M26-M26</f>
        <v>256.81500000000051</v>
      </c>
      <c r="P26" s="22">
        <f t="shared" si="12"/>
        <v>71.8372610984093</v>
      </c>
      <c r="Q26" s="22"/>
      <c r="R26" s="22"/>
      <c r="S26" s="22">
        <f t="shared" si="6"/>
        <v>1319.8487238717773</v>
      </c>
      <c r="T26" s="22">
        <f t="shared" si="7"/>
        <v>702.75919332100705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31354.106949865196</v>
      </c>
      <c r="D27" s="5">
        <f t="shared" si="0"/>
        <v>30172.548928625307</v>
      </c>
      <c r="E27" s="5">
        <f t="shared" si="1"/>
        <v>20672.548928625307</v>
      </c>
      <c r="F27" s="5">
        <f t="shared" si="2"/>
        <v>7051.3372251961628</v>
      </c>
      <c r="G27" s="5">
        <f t="shared" si="3"/>
        <v>23121.211703429144</v>
      </c>
      <c r="H27" s="22">
        <f t="shared" si="10"/>
        <v>14201.133776535289</v>
      </c>
      <c r="I27" s="5">
        <f t="shared" si="4"/>
        <v>36257.260446724285</v>
      </c>
      <c r="J27" s="25">
        <f t="shared" si="5"/>
        <v>0.13957126126945749</v>
      </c>
      <c r="L27" s="22">
        <f t="shared" si="11"/>
        <v>40412.141513289098</v>
      </c>
      <c r="M27" s="5">
        <f>scrimecost*Meta!O24</f>
        <v>15381.242999999999</v>
      </c>
      <c r="N27" s="5">
        <f>L27-Grade13!L27</f>
        <v>4077.1853818931268</v>
      </c>
      <c r="O27" s="5">
        <f>Grade13!M27-M27</f>
        <v>256.81500000000051</v>
      </c>
      <c r="P27" s="22">
        <f t="shared" si="12"/>
        <v>73.166241369657442</v>
      </c>
      <c r="Q27" s="22"/>
      <c r="R27" s="22"/>
      <c r="S27" s="22">
        <f t="shared" si="6"/>
        <v>1349.4219408192373</v>
      </c>
      <c r="T27" s="22">
        <f t="shared" si="7"/>
        <v>690.75302379199616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32137.959623611816</v>
      </c>
      <c r="D28" s="5">
        <f t="shared" si="0"/>
        <v>30897.612651840933</v>
      </c>
      <c r="E28" s="5">
        <f t="shared" si="1"/>
        <v>21397.612651840933</v>
      </c>
      <c r="F28" s="5">
        <f t="shared" si="2"/>
        <v>7288.070530826064</v>
      </c>
      <c r="G28" s="5">
        <f t="shared" si="3"/>
        <v>23609.542121014871</v>
      </c>
      <c r="H28" s="22">
        <f t="shared" si="10"/>
        <v>14556.162120948669</v>
      </c>
      <c r="I28" s="5">
        <f t="shared" si="4"/>
        <v>37073.992082892393</v>
      </c>
      <c r="J28" s="25">
        <f t="shared" si="5"/>
        <v>0.14164802884136568</v>
      </c>
      <c r="L28" s="22">
        <f t="shared" si="11"/>
        <v>41422.445051121322</v>
      </c>
      <c r="M28" s="5">
        <f>scrimecost*Meta!O25</f>
        <v>15381.242999999999</v>
      </c>
      <c r="N28" s="5">
        <f>L28-Grade13!L28</f>
        <v>4179.1150164404535</v>
      </c>
      <c r="O28" s="5">
        <f>Grade13!M28-M28</f>
        <v>256.81500000000051</v>
      </c>
      <c r="P28" s="22">
        <f t="shared" si="12"/>
        <v>74.528446147686779</v>
      </c>
      <c r="Q28" s="22"/>
      <c r="R28" s="22"/>
      <c r="S28" s="22">
        <f t="shared" si="6"/>
        <v>1379.73448819038</v>
      </c>
      <c r="T28" s="22">
        <f t="shared" si="7"/>
        <v>678.98971572288963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32941.408614202119</v>
      </c>
      <c r="D29" s="5">
        <f t="shared" si="0"/>
        <v>31640.802968136963</v>
      </c>
      <c r="E29" s="5">
        <f t="shared" si="1"/>
        <v>22140.802968136963</v>
      </c>
      <c r="F29" s="5">
        <f t="shared" si="2"/>
        <v>7530.7221690967181</v>
      </c>
      <c r="G29" s="5">
        <f t="shared" si="3"/>
        <v>24110.080799040246</v>
      </c>
      <c r="H29" s="22">
        <f t="shared" si="10"/>
        <v>14920.066173972387</v>
      </c>
      <c r="I29" s="5">
        <f t="shared" si="4"/>
        <v>37911.142009964708</v>
      </c>
      <c r="J29" s="25">
        <f t="shared" si="5"/>
        <v>0.14367414354566643</v>
      </c>
      <c r="L29" s="22">
        <f t="shared" si="11"/>
        <v>42458.006177399351</v>
      </c>
      <c r="M29" s="5">
        <f>scrimecost*Meta!O26</f>
        <v>15381.242999999999</v>
      </c>
      <c r="N29" s="5">
        <f>L29-Grade13!L29</f>
        <v>4283.5928918514546</v>
      </c>
      <c r="O29" s="5">
        <f>Grade13!M29-M29</f>
        <v>256.81500000000051</v>
      </c>
      <c r="P29" s="22">
        <f t="shared" si="12"/>
        <v>75.924706045166857</v>
      </c>
      <c r="Q29" s="22"/>
      <c r="R29" s="22"/>
      <c r="S29" s="22">
        <f t="shared" si="6"/>
        <v>1410.8048492457992</v>
      </c>
      <c r="T29" s="22">
        <f t="shared" si="7"/>
        <v>667.46311138264423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33764.943829557167</v>
      </c>
      <c r="D30" s="5">
        <f t="shared" si="0"/>
        <v>32402.57304234038</v>
      </c>
      <c r="E30" s="5">
        <f t="shared" si="1"/>
        <v>22902.57304234038</v>
      </c>
      <c r="F30" s="5">
        <f t="shared" si="2"/>
        <v>7779.4400983241339</v>
      </c>
      <c r="G30" s="5">
        <f t="shared" si="3"/>
        <v>24623.132944016244</v>
      </c>
      <c r="H30" s="22">
        <f t="shared" si="10"/>
        <v>15293.067828321697</v>
      </c>
      <c r="I30" s="5">
        <f t="shared" si="4"/>
        <v>38769.220685213819</v>
      </c>
      <c r="J30" s="25">
        <f t="shared" si="5"/>
        <v>0.14565084081815488</v>
      </c>
      <c r="L30" s="22">
        <f t="shared" si="11"/>
        <v>43519.456331834335</v>
      </c>
      <c r="M30" s="5">
        <f>scrimecost*Meta!O27</f>
        <v>15381.242999999999</v>
      </c>
      <c r="N30" s="5">
        <f>L30-Grade13!L30</f>
        <v>4390.6827141477552</v>
      </c>
      <c r="O30" s="5">
        <f>Grade13!M30-M30</f>
        <v>256.81500000000051</v>
      </c>
      <c r="P30" s="22">
        <f t="shared" si="12"/>
        <v>77.355872440083942</v>
      </c>
      <c r="Q30" s="22"/>
      <c r="R30" s="22"/>
      <c r="S30" s="22">
        <f t="shared" si="6"/>
        <v>1442.6519693276109</v>
      </c>
      <c r="T30" s="22">
        <f t="shared" si="7"/>
        <v>656.16724385975112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34609.067425296096</v>
      </c>
      <c r="D31" s="5">
        <f t="shared" si="0"/>
        <v>33183.387368398893</v>
      </c>
      <c r="E31" s="5">
        <f t="shared" si="1"/>
        <v>23683.387368398893</v>
      </c>
      <c r="F31" s="5">
        <f t="shared" si="2"/>
        <v>8034.375975782239</v>
      </c>
      <c r="G31" s="5">
        <f t="shared" si="3"/>
        <v>25149.011392616652</v>
      </c>
      <c r="H31" s="22">
        <f t="shared" si="10"/>
        <v>15675.394524029736</v>
      </c>
      <c r="I31" s="5">
        <f t="shared" si="4"/>
        <v>39648.751327344158</v>
      </c>
      <c r="J31" s="25">
        <f t="shared" si="5"/>
        <v>0.14757932596204615</v>
      </c>
      <c r="L31" s="22">
        <f t="shared" si="11"/>
        <v>44607.442740130187</v>
      </c>
      <c r="M31" s="5">
        <f>scrimecost*Meta!O28</f>
        <v>13454.207999999999</v>
      </c>
      <c r="N31" s="5">
        <f>L31-Grade13!L31</f>
        <v>4500.4497820014367</v>
      </c>
      <c r="O31" s="5">
        <f>Grade13!M31-M31</f>
        <v>224.63999999999942</v>
      </c>
      <c r="P31" s="22">
        <f t="shared" si="12"/>
        <v>78.822817994873958</v>
      </c>
      <c r="Q31" s="22"/>
      <c r="R31" s="22"/>
      <c r="S31" s="22">
        <f t="shared" si="6"/>
        <v>1459.3042924114595</v>
      </c>
      <c r="T31" s="22">
        <f t="shared" si="7"/>
        <v>638.10402211287112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35474.294110928495</v>
      </c>
      <c r="D32" s="5">
        <f t="shared" si="0"/>
        <v>33983.722052608857</v>
      </c>
      <c r="E32" s="5">
        <f t="shared" si="1"/>
        <v>24483.722052608857</v>
      </c>
      <c r="F32" s="5">
        <f t="shared" si="2"/>
        <v>8295.6852501767917</v>
      </c>
      <c r="G32" s="5">
        <f t="shared" si="3"/>
        <v>25688.036802432063</v>
      </c>
      <c r="H32" s="22">
        <f t="shared" si="10"/>
        <v>16067.27938713048</v>
      </c>
      <c r="I32" s="5">
        <f t="shared" si="4"/>
        <v>40550.270235527758</v>
      </c>
      <c r="J32" s="25">
        <f t="shared" si="5"/>
        <v>0.14946077488291554</v>
      </c>
      <c r="L32" s="22">
        <f t="shared" si="11"/>
        <v>45722.628808633439</v>
      </c>
      <c r="M32" s="5">
        <f>scrimecost*Meta!O29</f>
        <v>13454.207999999999</v>
      </c>
      <c r="N32" s="5">
        <f>L32-Grade13!L32</f>
        <v>4612.9610265514712</v>
      </c>
      <c r="O32" s="5">
        <f>Grade13!M32-M32</f>
        <v>224.63999999999942</v>
      </c>
      <c r="P32" s="22">
        <f t="shared" si="12"/>
        <v>80.326437188533689</v>
      </c>
      <c r="Q32" s="22"/>
      <c r="R32" s="22"/>
      <c r="S32" s="22">
        <f t="shared" si="6"/>
        <v>1492.7636729474084</v>
      </c>
      <c r="T32" s="22">
        <f t="shared" si="7"/>
        <v>627.52253822089722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36361.151463701703</v>
      </c>
      <c r="D33" s="5">
        <f t="shared" si="0"/>
        <v>34804.065103924077</v>
      </c>
      <c r="E33" s="5">
        <f t="shared" si="1"/>
        <v>25304.065103924077</v>
      </c>
      <c r="F33" s="5">
        <f t="shared" si="2"/>
        <v>8563.5272564312108</v>
      </c>
      <c r="G33" s="5">
        <f t="shared" si="3"/>
        <v>26240.537847492866</v>
      </c>
      <c r="H33" s="22">
        <f t="shared" si="10"/>
        <v>16468.961371808742</v>
      </c>
      <c r="I33" s="5">
        <f t="shared" si="4"/>
        <v>41474.327116415952</v>
      </c>
      <c r="J33" s="25">
        <f t="shared" si="5"/>
        <v>0.15129633480571505</v>
      </c>
      <c r="L33" s="22">
        <f t="shared" si="11"/>
        <v>46865.694528849279</v>
      </c>
      <c r="M33" s="5">
        <f>scrimecost*Meta!O30</f>
        <v>13454.207999999999</v>
      </c>
      <c r="N33" s="5">
        <f>L33-Grade13!L33</f>
        <v>4728.2850522152658</v>
      </c>
      <c r="O33" s="5">
        <f>Grade13!M33-M33</f>
        <v>224.63999999999942</v>
      </c>
      <c r="P33" s="22">
        <f t="shared" si="12"/>
        <v>81.86764686203496</v>
      </c>
      <c r="Q33" s="22"/>
      <c r="R33" s="22"/>
      <c r="S33" s="22">
        <f t="shared" si="6"/>
        <v>1527.0595379967585</v>
      </c>
      <c r="T33" s="22">
        <f t="shared" si="7"/>
        <v>617.14453774780691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37270.180250294245</v>
      </c>
      <c r="D34" s="5">
        <f t="shared" si="0"/>
        <v>35644.916731522178</v>
      </c>
      <c r="E34" s="5">
        <f t="shared" si="1"/>
        <v>26144.916731522178</v>
      </c>
      <c r="F34" s="5">
        <f t="shared" si="2"/>
        <v>8838.0653128419908</v>
      </c>
      <c r="G34" s="5">
        <f t="shared" si="3"/>
        <v>26806.851418680188</v>
      </c>
      <c r="H34" s="22">
        <f t="shared" si="10"/>
        <v>16880.685406103959</v>
      </c>
      <c r="I34" s="5">
        <f t="shared" si="4"/>
        <v>42421.485419326353</v>
      </c>
      <c r="J34" s="25">
        <f t="shared" si="5"/>
        <v>0.15308712497429991</v>
      </c>
      <c r="L34" s="22">
        <f t="shared" si="11"/>
        <v>48037.336892070511</v>
      </c>
      <c r="M34" s="5">
        <f>scrimecost*Meta!O31</f>
        <v>13454.207999999999</v>
      </c>
      <c r="N34" s="5">
        <f>L34-Grade13!L34</f>
        <v>4846.4921785206534</v>
      </c>
      <c r="O34" s="5">
        <f>Grade13!M34-M34</f>
        <v>224.63999999999942</v>
      </c>
      <c r="P34" s="22">
        <f t="shared" si="12"/>
        <v>83.447386777373751</v>
      </c>
      <c r="Q34" s="22"/>
      <c r="R34" s="22"/>
      <c r="S34" s="22">
        <f t="shared" si="6"/>
        <v>1562.2127996723416</v>
      </c>
      <c r="T34" s="22">
        <f t="shared" si="7"/>
        <v>606.96515559065381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38201.9347565516</v>
      </c>
      <c r="D35" s="5">
        <f t="shared" si="0"/>
        <v>36506.789649810235</v>
      </c>
      <c r="E35" s="5">
        <f t="shared" si="1"/>
        <v>27006.789649810235</v>
      </c>
      <c r="F35" s="5">
        <f t="shared" si="2"/>
        <v>9119.4668206630413</v>
      </c>
      <c r="G35" s="5">
        <f t="shared" si="3"/>
        <v>27387.322829147193</v>
      </c>
      <c r="H35" s="22">
        <f t="shared" si="10"/>
        <v>17302.702541256556</v>
      </c>
      <c r="I35" s="5">
        <f t="shared" si="4"/>
        <v>43392.322679809513</v>
      </c>
      <c r="J35" s="25">
        <f t="shared" si="5"/>
        <v>0.15483423733389493</v>
      </c>
      <c r="L35" s="22">
        <f t="shared" si="11"/>
        <v>49238.270314372268</v>
      </c>
      <c r="M35" s="5">
        <f>scrimecost*Meta!O32</f>
        <v>13454.207999999999</v>
      </c>
      <c r="N35" s="5">
        <f>L35-Grade13!L35</f>
        <v>4967.6544829836712</v>
      </c>
      <c r="O35" s="5">
        <f>Grade13!M35-M35</f>
        <v>224.63999999999942</v>
      </c>
      <c r="P35" s="22">
        <f t="shared" si="12"/>
        <v>85.066620190596012</v>
      </c>
      <c r="Q35" s="22"/>
      <c r="R35" s="22"/>
      <c r="S35" s="22">
        <f t="shared" si="6"/>
        <v>1598.2448928898134</v>
      </c>
      <c r="T35" s="22">
        <f t="shared" si="7"/>
        <v>596.97967086982749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39156.983125465384</v>
      </c>
      <c r="D36" s="5">
        <f t="shared" si="0"/>
        <v>37390.209391055483</v>
      </c>
      <c r="E36" s="5">
        <f t="shared" si="1"/>
        <v>27890.209391055483</v>
      </c>
      <c r="F36" s="5">
        <f t="shared" si="2"/>
        <v>9407.9033661796147</v>
      </c>
      <c r="G36" s="5">
        <f t="shared" si="3"/>
        <v>27982.30602487587</v>
      </c>
      <c r="H36" s="22">
        <f t="shared" si="10"/>
        <v>17735.270104787971</v>
      </c>
      <c r="I36" s="5">
        <f t="shared" si="4"/>
        <v>44387.43087180474</v>
      </c>
      <c r="J36" s="25">
        <f t="shared" si="5"/>
        <v>0.15653873719691441</v>
      </c>
      <c r="L36" s="22">
        <f t="shared" si="11"/>
        <v>50469.227072231566</v>
      </c>
      <c r="M36" s="5">
        <f>scrimecost*Meta!O33</f>
        <v>10873.149000000001</v>
      </c>
      <c r="N36" s="5">
        <f>L36-Grade13!L36</f>
        <v>5091.8458450582548</v>
      </c>
      <c r="O36" s="5">
        <f>Grade13!M36-M36</f>
        <v>181.54500000000007</v>
      </c>
      <c r="P36" s="22">
        <f t="shared" si="12"/>
        <v>86.7263344391488</v>
      </c>
      <c r="Q36" s="22"/>
      <c r="R36" s="22"/>
      <c r="S36" s="22">
        <f t="shared" si="6"/>
        <v>1613.7595734377192</v>
      </c>
      <c r="T36" s="22">
        <f t="shared" si="7"/>
        <v>579.49233680326142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40135.90770360201</v>
      </c>
      <c r="D37" s="5">
        <f t="shared" ref="D37:D56" si="15">IF(A37&lt;startage,1,0)*(C37*(1-initialunempprob))+IF(A37=startage,1,0)*(C37*(1-unempprob))+IF(A37&gt;startage,1,0)*(C37*(1-unempprob)+unempprob*300*52)</f>
        <v>38295.714625831861</v>
      </c>
      <c r="E37" s="5">
        <f t="shared" si="1"/>
        <v>28795.714625831861</v>
      </c>
      <c r="F37" s="5">
        <f t="shared" si="2"/>
        <v>9703.5508253341031</v>
      </c>
      <c r="G37" s="5">
        <f t="shared" si="3"/>
        <v>28592.163800497758</v>
      </c>
      <c r="H37" s="22">
        <f t="shared" ref="H37:H56" si="16">benefits*B37/expnorm</f>
        <v>18178.651857407669</v>
      </c>
      <c r="I37" s="5">
        <f t="shared" ref="I37:I56" si="17">G37+IF(A37&lt;startage,1,0)*(H37*(1-initialunempprob))+IF(A37&gt;=startage,1,0)*(H37*(1-unempprob))</f>
        <v>45407.416768599855</v>
      </c>
      <c r="J37" s="25">
        <f t="shared" si="5"/>
        <v>0.15820166389254317</v>
      </c>
      <c r="L37" s="22">
        <f t="shared" ref="L37:L56" si="18">(sincome+sbenefits)*(1-sunemp)*B37/expnorm</f>
        <v>51730.957749037356</v>
      </c>
      <c r="M37" s="5">
        <f>scrimecost*Meta!O34</f>
        <v>10873.149000000001</v>
      </c>
      <c r="N37" s="5">
        <f>L37-Grade13!L37</f>
        <v>5219.1419911847115</v>
      </c>
      <c r="O37" s="5">
        <f>Grade13!M37-M37</f>
        <v>181.54500000000007</v>
      </c>
      <c r="P37" s="22">
        <f t="shared" si="12"/>
        <v>88.427541543915439</v>
      </c>
      <c r="Q37" s="22"/>
      <c r="R37" s="22"/>
      <c r="S37" s="22">
        <f t="shared" si="6"/>
        <v>1651.615791374325</v>
      </c>
      <c r="T37" s="22">
        <f t="shared" si="7"/>
        <v>570.178110971808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41139.305396192067</v>
      </c>
      <c r="D38" s="5">
        <f t="shared" si="15"/>
        <v>39223.857491477662</v>
      </c>
      <c r="E38" s="5">
        <f t="shared" si="1"/>
        <v>29723.857491477662</v>
      </c>
      <c r="F38" s="5">
        <f t="shared" si="2"/>
        <v>10006.589470967458</v>
      </c>
      <c r="G38" s="5">
        <f t="shared" si="3"/>
        <v>29217.268020510204</v>
      </c>
      <c r="H38" s="22">
        <f t="shared" si="16"/>
        <v>18633.118153842857</v>
      </c>
      <c r="I38" s="5">
        <f t="shared" si="17"/>
        <v>46452.902312814847</v>
      </c>
      <c r="J38" s="25">
        <f t="shared" si="5"/>
        <v>0.15982403140047372</v>
      </c>
      <c r="L38" s="22">
        <f t="shared" si="18"/>
        <v>53024.231692763286</v>
      </c>
      <c r="M38" s="5">
        <f>scrimecost*Meta!O35</f>
        <v>10873.149000000001</v>
      </c>
      <c r="N38" s="5">
        <f>L38-Grade13!L38</f>
        <v>5349.6205409643298</v>
      </c>
      <c r="O38" s="5">
        <f>Grade13!M38-M38</f>
        <v>181.54500000000007</v>
      </c>
      <c r="P38" s="22">
        <f t="shared" si="12"/>
        <v>90.171278826301233</v>
      </c>
      <c r="Q38" s="22"/>
      <c r="R38" s="22"/>
      <c r="S38" s="22">
        <f t="shared" si="6"/>
        <v>1690.4184147593458</v>
      </c>
      <c r="T38" s="22">
        <f t="shared" si="7"/>
        <v>561.03296223734117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42167.788031096869</v>
      </c>
      <c r="D39" s="5">
        <f t="shared" si="15"/>
        <v>40175.203928764604</v>
      </c>
      <c r="E39" s="5">
        <f t="shared" si="1"/>
        <v>30675.203928764604</v>
      </c>
      <c r="F39" s="5">
        <f t="shared" si="2"/>
        <v>10317.204082741642</v>
      </c>
      <c r="G39" s="5">
        <f t="shared" si="3"/>
        <v>29857.999846022962</v>
      </c>
      <c r="H39" s="22">
        <f t="shared" si="16"/>
        <v>19098.946107688927</v>
      </c>
      <c r="I39" s="5">
        <f t="shared" si="17"/>
        <v>47524.52499563522</v>
      </c>
      <c r="J39" s="25">
        <f t="shared" si="5"/>
        <v>0.1614068289691864</v>
      </c>
      <c r="L39" s="22">
        <f t="shared" si="18"/>
        <v>54349.83748508236</v>
      </c>
      <c r="M39" s="5">
        <f>scrimecost*Meta!O36</f>
        <v>10873.149000000001</v>
      </c>
      <c r="N39" s="5">
        <f>L39-Grade13!L39</f>
        <v>5483.3610544884214</v>
      </c>
      <c r="O39" s="5">
        <f>Grade13!M39-M39</f>
        <v>181.54500000000007</v>
      </c>
      <c r="P39" s="22">
        <f t="shared" si="12"/>
        <v>91.958609540746664</v>
      </c>
      <c r="Q39" s="22"/>
      <c r="R39" s="22"/>
      <c r="S39" s="22">
        <f t="shared" si="6"/>
        <v>1730.1911037289872</v>
      </c>
      <c r="T39" s="22">
        <f t="shared" si="7"/>
        <v>552.05314227161591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43221.98273187429</v>
      </c>
      <c r="D40" s="5">
        <f t="shared" si="15"/>
        <v>41150.334026983721</v>
      </c>
      <c r="E40" s="5">
        <f t="shared" si="1"/>
        <v>31650.334026983721</v>
      </c>
      <c r="F40" s="5">
        <f t="shared" si="2"/>
        <v>10635.584059810186</v>
      </c>
      <c r="G40" s="5">
        <f t="shared" si="3"/>
        <v>30514.749967173535</v>
      </c>
      <c r="H40" s="22">
        <f t="shared" si="16"/>
        <v>19576.419760381152</v>
      </c>
      <c r="I40" s="5">
        <f t="shared" si="17"/>
        <v>48622.9382455261</v>
      </c>
      <c r="J40" s="25">
        <f t="shared" si="5"/>
        <v>0.16295102171915005</v>
      </c>
      <c r="L40" s="22">
        <f t="shared" si="18"/>
        <v>55708.583422209427</v>
      </c>
      <c r="M40" s="5">
        <f>scrimecost*Meta!O37</f>
        <v>10873.149000000001</v>
      </c>
      <c r="N40" s="5">
        <f>L40-Grade13!L40</f>
        <v>5620.4450808506517</v>
      </c>
      <c r="O40" s="5">
        <f>Grade13!M40-M40</f>
        <v>181.54500000000007</v>
      </c>
      <c r="P40" s="22">
        <f t="shared" si="12"/>
        <v>93.790623523053256</v>
      </c>
      <c r="Q40" s="22"/>
      <c r="R40" s="22"/>
      <c r="S40" s="22">
        <f t="shared" si="6"/>
        <v>1770.9581099228803</v>
      </c>
      <c r="T40" s="22">
        <f t="shared" si="7"/>
        <v>543.23500692983509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44302.532300171137</v>
      </c>
      <c r="D41" s="5">
        <f t="shared" si="15"/>
        <v>42149.8423776583</v>
      </c>
      <c r="E41" s="5">
        <f t="shared" si="1"/>
        <v>32649.8423776583</v>
      </c>
      <c r="F41" s="5">
        <f t="shared" si="2"/>
        <v>10961.923536305436</v>
      </c>
      <c r="G41" s="5">
        <f t="shared" si="3"/>
        <v>31187.918841352865</v>
      </c>
      <c r="H41" s="22">
        <f t="shared" si="16"/>
        <v>20065.830254390676</v>
      </c>
      <c r="I41" s="5">
        <f t="shared" si="17"/>
        <v>49748.811826664241</v>
      </c>
      <c r="J41" s="25">
        <f t="shared" si="5"/>
        <v>0.16445755123130965</v>
      </c>
      <c r="L41" s="22">
        <f t="shared" si="18"/>
        <v>57101.298007764643</v>
      </c>
      <c r="M41" s="5">
        <f>scrimecost*Meta!O38</f>
        <v>7264.3379999999997</v>
      </c>
      <c r="N41" s="5">
        <f>L41-Grade13!L41</f>
        <v>5760.9562078718882</v>
      </c>
      <c r="O41" s="5">
        <f>Grade13!M41-M41</f>
        <v>121.28999999999996</v>
      </c>
      <c r="P41" s="22">
        <f t="shared" si="12"/>
        <v>95.668437854917485</v>
      </c>
      <c r="Q41" s="22"/>
      <c r="R41" s="22"/>
      <c r="S41" s="22">
        <f t="shared" si="6"/>
        <v>1782.797556271606</v>
      </c>
      <c r="T41" s="22">
        <f t="shared" si="7"/>
        <v>525.74377483146634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45410.09560767543</v>
      </c>
      <c r="D42" s="5">
        <f t="shared" si="15"/>
        <v>43174.338437099774</v>
      </c>
      <c r="E42" s="5">
        <f t="shared" si="1"/>
        <v>33674.338437099774</v>
      </c>
      <c r="F42" s="5">
        <f t="shared" si="2"/>
        <v>11296.421499713077</v>
      </c>
      <c r="G42" s="5">
        <f t="shared" si="3"/>
        <v>31877.916937386697</v>
      </c>
      <c r="H42" s="22">
        <f t="shared" si="16"/>
        <v>20567.476010750448</v>
      </c>
      <c r="I42" s="5">
        <f t="shared" si="17"/>
        <v>50902.832247330865</v>
      </c>
      <c r="J42" s="25">
        <f t="shared" si="5"/>
        <v>0.16592733612122149</v>
      </c>
      <c r="L42" s="22">
        <f t="shared" si="18"/>
        <v>58528.830457958778</v>
      </c>
      <c r="M42" s="5">
        <f>scrimecost*Meta!O39</f>
        <v>7264.3379999999997</v>
      </c>
      <c r="N42" s="5">
        <f>L42-Grade13!L42</f>
        <v>5904.9801130687192</v>
      </c>
      <c r="O42" s="5">
        <f>Grade13!M42-M42</f>
        <v>121.28999999999996</v>
      </c>
      <c r="P42" s="22">
        <f t="shared" si="12"/>
        <v>97.593197545078354</v>
      </c>
      <c r="Q42" s="22"/>
      <c r="R42" s="22"/>
      <c r="S42" s="22">
        <f t="shared" ref="S42:S69" si="19">IF(A42&lt;startage,1,0)*(N42-Q42-R42)+IF(A42&gt;=startage,1,0)*completionprob*(N42*spart+O42+P42)</f>
        <v>1825.6283921540687</v>
      </c>
      <c r="T42" s="22">
        <f t="shared" ref="T42:T69" si="20">S42/sreturn^(A42-startage+1)</f>
        <v>517.5795860038146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46545.347997867306</v>
      </c>
      <c r="D43" s="5">
        <f t="shared" si="15"/>
        <v>44224.446898027258</v>
      </c>
      <c r="E43" s="5">
        <f t="shared" si="1"/>
        <v>34724.446898027258</v>
      </c>
      <c r="F43" s="5">
        <f t="shared" si="2"/>
        <v>11661.726602008624</v>
      </c>
      <c r="G43" s="5">
        <f t="shared" si="3"/>
        <v>32562.720296018633</v>
      </c>
      <c r="H43" s="22">
        <f t="shared" si="16"/>
        <v>21081.662911019204</v>
      </c>
      <c r="I43" s="5">
        <f t="shared" si="17"/>
        <v>52063.258488711399</v>
      </c>
      <c r="J43" s="25">
        <f t="shared" si="5"/>
        <v>0.16772007197816535</v>
      </c>
      <c r="L43" s="22">
        <f t="shared" si="18"/>
        <v>59992.051219407738</v>
      </c>
      <c r="M43" s="5">
        <f>scrimecost*Meta!O40</f>
        <v>7264.3379999999997</v>
      </c>
      <c r="N43" s="5">
        <f>L43-Grade13!L43</f>
        <v>6052.6046158954196</v>
      </c>
      <c r="O43" s="5">
        <f>Grade13!M43-M43</f>
        <v>121.28999999999996</v>
      </c>
      <c r="P43" s="22">
        <f t="shared" si="12"/>
        <v>99.695226891821179</v>
      </c>
      <c r="Q43" s="22"/>
      <c r="R43" s="22"/>
      <c r="S43" s="22">
        <f t="shared" si="19"/>
        <v>1869.5941868137488</v>
      </c>
      <c r="T43" s="22">
        <f t="shared" si="20"/>
        <v>509.57106011575337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47708.981697813986</v>
      </c>
      <c r="D44" s="5">
        <f t="shared" si="15"/>
        <v>45300.808070477942</v>
      </c>
      <c r="E44" s="5">
        <f t="shared" si="1"/>
        <v>35800.808070477942</v>
      </c>
      <c r="F44" s="5">
        <f t="shared" si="2"/>
        <v>12120.794642058841</v>
      </c>
      <c r="G44" s="5">
        <f t="shared" si="3"/>
        <v>33180.013428419101</v>
      </c>
      <c r="H44" s="22">
        <f t="shared" si="16"/>
        <v>21608.704483794685</v>
      </c>
      <c r="I44" s="5">
        <f t="shared" si="17"/>
        <v>53168.065075929189</v>
      </c>
      <c r="J44" s="25">
        <f t="shared" si="5"/>
        <v>0.1707889798761765</v>
      </c>
      <c r="L44" s="22">
        <f t="shared" si="18"/>
        <v>61491.852499892921</v>
      </c>
      <c r="M44" s="5">
        <f>scrimecost*Meta!O41</f>
        <v>7264.3379999999997</v>
      </c>
      <c r="N44" s="5">
        <f>L44-Grade13!L44</f>
        <v>6203.9197312928009</v>
      </c>
      <c r="O44" s="5">
        <f>Grade13!M44-M44</f>
        <v>121.28999999999996</v>
      </c>
      <c r="P44" s="22">
        <f t="shared" si="12"/>
        <v>102.33678455491825</v>
      </c>
      <c r="Q44" s="22"/>
      <c r="R44" s="22"/>
      <c r="S44" s="22">
        <f t="shared" si="19"/>
        <v>1914.9011541985196</v>
      </c>
      <c r="T44" s="22">
        <f t="shared" si="20"/>
        <v>501.76043811058054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48901.706240259336</v>
      </c>
      <c r="D45" s="5">
        <f t="shared" si="15"/>
        <v>46404.078272239887</v>
      </c>
      <c r="E45" s="5">
        <f t="shared" si="1"/>
        <v>36904.078272239887</v>
      </c>
      <c r="F45" s="5">
        <f t="shared" si="2"/>
        <v>12591.339383110313</v>
      </c>
      <c r="G45" s="5">
        <f t="shared" si="3"/>
        <v>33812.73888912957</v>
      </c>
      <c r="H45" s="22">
        <f t="shared" si="16"/>
        <v>22148.922095889553</v>
      </c>
      <c r="I45" s="5">
        <f t="shared" si="17"/>
        <v>54300.491827827413</v>
      </c>
      <c r="J45" s="25">
        <f t="shared" si="5"/>
        <v>0.17378303636204101</v>
      </c>
      <c r="L45" s="22">
        <f t="shared" si="18"/>
        <v>63029.148812390253</v>
      </c>
      <c r="M45" s="5">
        <f>scrimecost*Meta!O42</f>
        <v>7264.3379999999997</v>
      </c>
      <c r="N45" s="5">
        <f>L45-Grade13!L45</f>
        <v>6359.0177245751329</v>
      </c>
      <c r="O45" s="5">
        <f>Grade13!M45-M45</f>
        <v>121.28999999999996</v>
      </c>
      <c r="P45" s="22">
        <f t="shared" si="12"/>
        <v>105.04438115959275</v>
      </c>
      <c r="Q45" s="22"/>
      <c r="R45" s="22"/>
      <c r="S45" s="22">
        <f t="shared" si="19"/>
        <v>1961.3407957679144</v>
      </c>
      <c r="T45" s="22">
        <f t="shared" si="20"/>
        <v>494.07828331104855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50124.24889626581</v>
      </c>
      <c r="D46" s="5">
        <f t="shared" si="15"/>
        <v>47534.93022904588</v>
      </c>
      <c r="E46" s="5">
        <f t="shared" si="1"/>
        <v>38034.93022904588</v>
      </c>
      <c r="F46" s="5">
        <f t="shared" si="2"/>
        <v>13073.647742688067</v>
      </c>
      <c r="G46" s="5">
        <f t="shared" si="3"/>
        <v>34461.282486357813</v>
      </c>
      <c r="H46" s="22">
        <f t="shared" si="16"/>
        <v>22702.645148286789</v>
      </c>
      <c r="I46" s="5">
        <f t="shared" si="17"/>
        <v>55461.229248523094</v>
      </c>
      <c r="J46" s="25">
        <f t="shared" si="5"/>
        <v>0.17670406707995756</v>
      </c>
      <c r="L46" s="22">
        <f t="shared" si="18"/>
        <v>64604.877532699997</v>
      </c>
      <c r="M46" s="5">
        <f>scrimecost*Meta!O43</f>
        <v>4029.2549999999997</v>
      </c>
      <c r="N46" s="5">
        <f>L46-Grade13!L46</f>
        <v>6517.9931676894994</v>
      </c>
      <c r="O46" s="5">
        <f>Grade13!M46-M46</f>
        <v>67.275000000000091</v>
      </c>
      <c r="P46" s="22">
        <f t="shared" si="12"/>
        <v>107.81966767938407</v>
      </c>
      <c r="Q46" s="22"/>
      <c r="R46" s="22"/>
      <c r="S46" s="22">
        <f t="shared" si="19"/>
        <v>1982.0959733765374</v>
      </c>
      <c r="T46" s="22">
        <f t="shared" si="20"/>
        <v>480.02077255354936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51377.355118672458</v>
      </c>
      <c r="D47" s="5">
        <f t="shared" si="15"/>
        <v>48694.053484772026</v>
      </c>
      <c r="E47" s="5">
        <f t="shared" si="1"/>
        <v>39194.053484772026</v>
      </c>
      <c r="F47" s="5">
        <f t="shared" si="2"/>
        <v>13568.01381125527</v>
      </c>
      <c r="G47" s="5">
        <f t="shared" si="3"/>
        <v>35126.03967351676</v>
      </c>
      <c r="H47" s="22">
        <f t="shared" si="16"/>
        <v>23270.211276993963</v>
      </c>
      <c r="I47" s="5">
        <f t="shared" si="17"/>
        <v>56650.985104736174</v>
      </c>
      <c r="J47" s="25">
        <f t="shared" si="5"/>
        <v>0.17955385314621766</v>
      </c>
      <c r="L47" s="22">
        <f t="shared" si="18"/>
        <v>66219.999471017509</v>
      </c>
      <c r="M47" s="5">
        <f>scrimecost*Meta!O44</f>
        <v>4029.2549999999997</v>
      </c>
      <c r="N47" s="5">
        <f>L47-Grade13!L47</f>
        <v>6680.9429968817567</v>
      </c>
      <c r="O47" s="5">
        <f>Grade13!M47-M47</f>
        <v>67.275000000000091</v>
      </c>
      <c r="P47" s="22">
        <f t="shared" si="12"/>
        <v>110.66433636217025</v>
      </c>
      <c r="Q47" s="22"/>
      <c r="R47" s="22"/>
      <c r="S47" s="22">
        <f t="shared" si="19"/>
        <v>2030.8866218003848</v>
      </c>
      <c r="T47" s="22">
        <f t="shared" si="20"/>
        <v>472.83942411843424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52661.788996639261</v>
      </c>
      <c r="D48" s="5">
        <f t="shared" si="15"/>
        <v>49882.154821891316</v>
      </c>
      <c r="E48" s="5">
        <f t="shared" si="1"/>
        <v>40382.154821891316</v>
      </c>
      <c r="F48" s="5">
        <f t="shared" si="2"/>
        <v>14074.739031536647</v>
      </c>
      <c r="G48" s="5">
        <f t="shared" si="3"/>
        <v>35807.415790354673</v>
      </c>
      <c r="H48" s="22">
        <f t="shared" si="16"/>
        <v>23851.966558918804</v>
      </c>
      <c r="I48" s="5">
        <f t="shared" si="17"/>
        <v>57870.484857354568</v>
      </c>
      <c r="J48" s="25">
        <f t="shared" si="5"/>
        <v>0.18233413223525186</v>
      </c>
      <c r="L48" s="22">
        <f t="shared" si="18"/>
        <v>67875.499457792932</v>
      </c>
      <c r="M48" s="5">
        <f>scrimecost*Meta!O45</f>
        <v>4029.2549999999997</v>
      </c>
      <c r="N48" s="5">
        <f>L48-Grade13!L48</f>
        <v>6847.9665718037941</v>
      </c>
      <c r="O48" s="5">
        <f>Grade13!M48-M48</f>
        <v>67.275000000000091</v>
      </c>
      <c r="P48" s="22">
        <f t="shared" si="12"/>
        <v>113.580121762026</v>
      </c>
      <c r="Q48" s="22"/>
      <c r="R48" s="22"/>
      <c r="S48" s="22">
        <f t="shared" si="19"/>
        <v>2080.8970364348211</v>
      </c>
      <c r="T48" s="22">
        <f t="shared" si="20"/>
        <v>465.76970927520568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53978.333721555231</v>
      </c>
      <c r="D49" s="5">
        <f t="shared" si="15"/>
        <v>51099.958692438588</v>
      </c>
      <c r="E49" s="5">
        <f t="shared" si="1"/>
        <v>41599.958692438588</v>
      </c>
      <c r="F49" s="5">
        <f t="shared" si="2"/>
        <v>14594.132382325057</v>
      </c>
      <c r="G49" s="5">
        <f t="shared" si="3"/>
        <v>36505.826310113531</v>
      </c>
      <c r="H49" s="22">
        <f t="shared" si="16"/>
        <v>24448.265722891771</v>
      </c>
      <c r="I49" s="5">
        <f t="shared" si="17"/>
        <v>59120.472103788416</v>
      </c>
      <c r="J49" s="25">
        <f t="shared" si="5"/>
        <v>0.18504659963918765</v>
      </c>
      <c r="L49" s="22">
        <f t="shared" si="18"/>
        <v>69572.386944237733</v>
      </c>
      <c r="M49" s="5">
        <f>scrimecost*Meta!O46</f>
        <v>4029.2549999999997</v>
      </c>
      <c r="N49" s="5">
        <f>L49-Grade13!L49</f>
        <v>7019.1657360988684</v>
      </c>
      <c r="O49" s="5">
        <f>Grade13!M49-M49</f>
        <v>67.275000000000091</v>
      </c>
      <c r="P49" s="22">
        <f t="shared" si="12"/>
        <v>116.56880179687813</v>
      </c>
      <c r="Q49" s="22"/>
      <c r="R49" s="22"/>
      <c r="S49" s="22">
        <f t="shared" si="19"/>
        <v>2132.1577114351139</v>
      </c>
      <c r="T49" s="22">
        <f t="shared" si="20"/>
        <v>458.80973457739162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55327.792064594119</v>
      </c>
      <c r="D50" s="5">
        <f t="shared" si="15"/>
        <v>52348.207659749562</v>
      </c>
      <c r="E50" s="5">
        <f t="shared" si="1"/>
        <v>42848.207659749562</v>
      </c>
      <c r="F50" s="5">
        <f t="shared" si="2"/>
        <v>15126.510566883189</v>
      </c>
      <c r="G50" s="5">
        <f t="shared" si="3"/>
        <v>37221.697092866372</v>
      </c>
      <c r="H50" s="22">
        <f t="shared" si="16"/>
        <v>25059.472365964066</v>
      </c>
      <c r="I50" s="5">
        <f t="shared" si="17"/>
        <v>60401.709031383136</v>
      </c>
      <c r="J50" s="25">
        <f t="shared" si="5"/>
        <v>0.18769290930156413</v>
      </c>
      <c r="L50" s="22">
        <f t="shared" si="18"/>
        <v>71311.696617843685</v>
      </c>
      <c r="M50" s="5">
        <f>scrimecost*Meta!O47</f>
        <v>4029.2549999999997</v>
      </c>
      <c r="N50" s="5">
        <f>L50-Grade13!L50</f>
        <v>7194.6448795013566</v>
      </c>
      <c r="O50" s="5">
        <f>Grade13!M50-M50</f>
        <v>67.275000000000091</v>
      </c>
      <c r="P50" s="22">
        <f t="shared" si="12"/>
        <v>119.63219883260166</v>
      </c>
      <c r="Q50" s="22"/>
      <c r="R50" s="22"/>
      <c r="S50" s="22">
        <f t="shared" si="19"/>
        <v>2184.6999033104248</v>
      </c>
      <c r="T50" s="22">
        <f t="shared" si="20"/>
        <v>451.957644426049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56710.986866208965</v>
      </c>
      <c r="D51" s="5">
        <f t="shared" si="15"/>
        <v>53627.662851243294</v>
      </c>
      <c r="E51" s="5">
        <f t="shared" si="1"/>
        <v>44127.662851243294</v>
      </c>
      <c r="F51" s="5">
        <f t="shared" si="2"/>
        <v>15672.198206055265</v>
      </c>
      <c r="G51" s="5">
        <f t="shared" si="3"/>
        <v>37955.464645188025</v>
      </c>
      <c r="H51" s="22">
        <f t="shared" si="16"/>
        <v>25685.959175113167</v>
      </c>
      <c r="I51" s="5">
        <f t="shared" si="17"/>
        <v>61714.976882167706</v>
      </c>
      <c r="J51" s="25">
        <f t="shared" si="5"/>
        <v>0.19027467482583377</v>
      </c>
      <c r="L51" s="22">
        <f t="shared" si="18"/>
        <v>73094.489033289763</v>
      </c>
      <c r="M51" s="5">
        <f>scrimecost*Meta!O48</f>
        <v>2125.578</v>
      </c>
      <c r="N51" s="5">
        <f>L51-Grade13!L51</f>
        <v>7374.5110014888778</v>
      </c>
      <c r="O51" s="5">
        <f>Grade13!M51-M51</f>
        <v>35.489999999999782</v>
      </c>
      <c r="P51" s="22">
        <f t="shared" si="12"/>
        <v>122.77218079421822</v>
      </c>
      <c r="Q51" s="22"/>
      <c r="R51" s="22"/>
      <c r="S51" s="22">
        <f t="shared" si="19"/>
        <v>2222.7585049826098</v>
      </c>
      <c r="T51" s="22">
        <f t="shared" si="20"/>
        <v>442.06982978182407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58128.761537864186</v>
      </c>
      <c r="D52" s="5">
        <f t="shared" si="15"/>
        <v>54939.104422524375</v>
      </c>
      <c r="E52" s="5">
        <f t="shared" si="1"/>
        <v>45439.104422524375</v>
      </c>
      <c r="F52" s="5">
        <f t="shared" si="2"/>
        <v>16231.528036206646</v>
      </c>
      <c r="G52" s="5">
        <f t="shared" si="3"/>
        <v>38707.576386317727</v>
      </c>
      <c r="H52" s="22">
        <f t="shared" si="16"/>
        <v>26328.108154490994</v>
      </c>
      <c r="I52" s="5">
        <f t="shared" si="17"/>
        <v>63061.076429221896</v>
      </c>
      <c r="J52" s="25">
        <f t="shared" si="5"/>
        <v>0.19279347045926762</v>
      </c>
      <c r="L52" s="22">
        <f t="shared" si="18"/>
        <v>74921.851259122021</v>
      </c>
      <c r="M52" s="5">
        <f>scrimecost*Meta!O49</f>
        <v>2125.578</v>
      </c>
      <c r="N52" s="5">
        <f>L52-Grade13!L52</f>
        <v>7558.8737765261176</v>
      </c>
      <c r="O52" s="5">
        <f>Grade13!M52-M52</f>
        <v>35.489999999999782</v>
      </c>
      <c r="P52" s="22">
        <f t="shared" si="12"/>
        <v>125.9906623048752</v>
      </c>
      <c r="Q52" s="22"/>
      <c r="R52" s="22"/>
      <c r="S52" s="22">
        <f t="shared" si="19"/>
        <v>2277.9606453216093</v>
      </c>
      <c r="T52" s="22">
        <f t="shared" si="20"/>
        <v>435.54944148458105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59581.980576310787</v>
      </c>
      <c r="D53" s="5">
        <f t="shared" si="15"/>
        <v>56283.332033087478</v>
      </c>
      <c r="E53" s="5">
        <f t="shared" si="1"/>
        <v>46783.332033087478</v>
      </c>
      <c r="F53" s="5">
        <f t="shared" si="2"/>
        <v>16804.841112111812</v>
      </c>
      <c r="G53" s="5">
        <f t="shared" si="3"/>
        <v>39478.490920975666</v>
      </c>
      <c r="H53" s="22">
        <f t="shared" si="16"/>
        <v>26986.310858353267</v>
      </c>
      <c r="I53" s="5">
        <f t="shared" si="17"/>
        <v>64440.828464952443</v>
      </c>
      <c r="J53" s="25">
        <f t="shared" si="5"/>
        <v>0.19525083205286164</v>
      </c>
      <c r="L53" s="22">
        <f t="shared" si="18"/>
        <v>76794.897540600068</v>
      </c>
      <c r="M53" s="5">
        <f>scrimecost*Meta!O50</f>
        <v>2125.578</v>
      </c>
      <c r="N53" s="5">
        <f>L53-Grade13!L53</f>
        <v>7747.8456209392607</v>
      </c>
      <c r="O53" s="5">
        <f>Grade13!M53-M53</f>
        <v>35.489999999999782</v>
      </c>
      <c r="P53" s="22">
        <f t="shared" si="12"/>
        <v>129.28960585329864</v>
      </c>
      <c r="Q53" s="22"/>
      <c r="R53" s="22"/>
      <c r="S53" s="22">
        <f t="shared" si="19"/>
        <v>2334.5428391690743</v>
      </c>
      <c r="T53" s="22">
        <f t="shared" si="20"/>
        <v>429.1269013945585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61071.530090718566</v>
      </c>
      <c r="D54" s="5">
        <f t="shared" si="15"/>
        <v>57661.16533391468</v>
      </c>
      <c r="E54" s="5">
        <f t="shared" si="1"/>
        <v>48161.16533391468</v>
      </c>
      <c r="F54" s="5">
        <f t="shared" si="2"/>
        <v>17392.487014914608</v>
      </c>
      <c r="G54" s="5">
        <f t="shared" si="3"/>
        <v>40268.678319000071</v>
      </c>
      <c r="H54" s="22">
        <f t="shared" si="16"/>
        <v>27660.968629812101</v>
      </c>
      <c r="I54" s="5">
        <f t="shared" si="17"/>
        <v>65855.074301576271</v>
      </c>
      <c r="J54" s="25">
        <f t="shared" si="5"/>
        <v>0.19764825799783134</v>
      </c>
      <c r="L54" s="22">
        <f t="shared" si="18"/>
        <v>78714.769979115066</v>
      </c>
      <c r="M54" s="5">
        <f>scrimecost*Meta!O51</f>
        <v>2125.578</v>
      </c>
      <c r="N54" s="5">
        <f>L54-Grade13!L54</f>
        <v>7941.5417614627513</v>
      </c>
      <c r="O54" s="5">
        <f>Grade13!M54-M54</f>
        <v>35.489999999999782</v>
      </c>
      <c r="P54" s="22">
        <f t="shared" si="12"/>
        <v>132.67102299043262</v>
      </c>
      <c r="Q54" s="22"/>
      <c r="R54" s="22"/>
      <c r="S54" s="22">
        <f t="shared" si="19"/>
        <v>2392.5395878627323</v>
      </c>
      <c r="T54" s="22">
        <f t="shared" si="20"/>
        <v>422.80067716747044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62598.318342986509</v>
      </c>
      <c r="D55" s="5">
        <f t="shared" si="15"/>
        <v>59073.444467262525</v>
      </c>
      <c r="E55" s="5">
        <f t="shared" si="1"/>
        <v>49573.444467262525</v>
      </c>
      <c r="F55" s="5">
        <f t="shared" si="2"/>
        <v>17994.824065287467</v>
      </c>
      <c r="G55" s="5">
        <f t="shared" si="3"/>
        <v>41078.620401975058</v>
      </c>
      <c r="H55" s="22">
        <f t="shared" si="16"/>
        <v>28352.492845557397</v>
      </c>
      <c r="I55" s="5">
        <f t="shared" si="17"/>
        <v>67304.676284115645</v>
      </c>
      <c r="J55" s="25">
        <f t="shared" si="5"/>
        <v>0.19998721013926518</v>
      </c>
      <c r="L55" s="22">
        <f t="shared" si="18"/>
        <v>80682.639228592918</v>
      </c>
      <c r="M55" s="5">
        <f>scrimecost*Meta!O52</f>
        <v>2125.578</v>
      </c>
      <c r="N55" s="5">
        <f>L55-Grade13!L55</f>
        <v>8140.0803054992866</v>
      </c>
      <c r="O55" s="5">
        <f>Grade13!M55-M55</f>
        <v>35.489999999999782</v>
      </c>
      <c r="P55" s="22">
        <f t="shared" si="12"/>
        <v>136.13697555599489</v>
      </c>
      <c r="Q55" s="22"/>
      <c r="R55" s="22"/>
      <c r="S55" s="22">
        <f t="shared" si="19"/>
        <v>2451.9862552737191</v>
      </c>
      <c r="T55" s="22">
        <f t="shared" si="20"/>
        <v>416.56926285921031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64163.276301561185</v>
      </c>
      <c r="D56" s="5">
        <f t="shared" si="15"/>
        <v>60521.030578944097</v>
      </c>
      <c r="E56" s="5">
        <f t="shared" si="1"/>
        <v>51021.030578944097</v>
      </c>
      <c r="F56" s="5">
        <f t="shared" si="2"/>
        <v>18612.219541919658</v>
      </c>
      <c r="G56" s="5">
        <f t="shared" si="3"/>
        <v>41908.811037024439</v>
      </c>
      <c r="H56" s="22">
        <f t="shared" si="16"/>
        <v>29061.305166696333</v>
      </c>
      <c r="I56" s="5">
        <f t="shared" si="17"/>
        <v>68790.518316218542</v>
      </c>
      <c r="J56" s="25">
        <f t="shared" si="5"/>
        <v>0.20226911466749342</v>
      </c>
      <c r="L56" s="22">
        <f t="shared" si="18"/>
        <v>82699.705209307751</v>
      </c>
      <c r="M56" s="5">
        <f>scrimecost*Meta!O53</f>
        <v>642.34500000000003</v>
      </c>
      <c r="N56" s="5">
        <f>L56-Grade13!L56</f>
        <v>8343.5823131368088</v>
      </c>
      <c r="O56" s="5">
        <f>Grade13!M56-M56</f>
        <v>10.725000000000023</v>
      </c>
      <c r="P56" s="22">
        <f t="shared" si="12"/>
        <v>139.68957693569635</v>
      </c>
      <c r="Q56" s="22"/>
      <c r="R56" s="22"/>
      <c r="S56" s="22">
        <f t="shared" si="19"/>
        <v>2500.6108843700026</v>
      </c>
      <c r="T56" s="22">
        <f t="shared" si="20"/>
        <v>408.42089834675465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642.34500000000003</v>
      </c>
      <c r="N57" s="5">
        <f>L57-Grade13!L57</f>
        <v>0</v>
      </c>
      <c r="O57" s="5">
        <f>Grade13!M57-M57</f>
        <v>10.725000000000023</v>
      </c>
      <c r="Q57" s="22"/>
      <c r="R57" s="22"/>
      <c r="S57" s="22">
        <f t="shared" si="19"/>
        <v>5.3303250000000109</v>
      </c>
      <c r="T57" s="22">
        <f t="shared" si="20"/>
        <v>0.83696669624560061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642.34500000000003</v>
      </c>
      <c r="N58" s="5">
        <f>L58-Grade13!L58</f>
        <v>0</v>
      </c>
      <c r="O58" s="5">
        <f>Grade13!M58-M58</f>
        <v>10.725000000000023</v>
      </c>
      <c r="Q58" s="22"/>
      <c r="R58" s="22"/>
      <c r="S58" s="22">
        <f t="shared" si="19"/>
        <v>5.3303250000000109</v>
      </c>
      <c r="T58" s="22">
        <f t="shared" si="20"/>
        <v>0.80463853209742831</v>
      </c>
    </row>
    <row r="59" spans="1:20" x14ac:dyDescent="0.2">
      <c r="A59" s="5">
        <v>68</v>
      </c>
      <c r="H59" s="21"/>
      <c r="I59" s="5"/>
      <c r="M59" s="5">
        <f>scrimecost*Meta!O56</f>
        <v>642.34500000000003</v>
      </c>
      <c r="N59" s="5">
        <f>L59-Grade13!L59</f>
        <v>0</v>
      </c>
      <c r="O59" s="5">
        <f>Grade13!M59-M59</f>
        <v>10.725000000000023</v>
      </c>
      <c r="Q59" s="22"/>
      <c r="R59" s="22"/>
      <c r="S59" s="22">
        <f t="shared" si="19"/>
        <v>5.3303250000000109</v>
      </c>
      <c r="T59" s="22">
        <f t="shared" si="20"/>
        <v>0.7735590558622627</v>
      </c>
    </row>
    <row r="60" spans="1:20" x14ac:dyDescent="0.2">
      <c r="A60" s="5">
        <v>69</v>
      </c>
      <c r="H60" s="21"/>
      <c r="I60" s="5"/>
      <c r="M60" s="5">
        <f>scrimecost*Meta!O57</f>
        <v>642.34500000000003</v>
      </c>
      <c r="N60" s="5">
        <f>L60-Grade13!L60</f>
        <v>0</v>
      </c>
      <c r="O60" s="5">
        <f>Grade13!M60-M60</f>
        <v>10.725000000000023</v>
      </c>
      <c r="Q60" s="22"/>
      <c r="R60" s="22"/>
      <c r="S60" s="22">
        <f t="shared" si="19"/>
        <v>5.3303250000000109</v>
      </c>
      <c r="T60" s="22">
        <f t="shared" si="20"/>
        <v>0.74368003648383563</v>
      </c>
    </row>
    <row r="61" spans="1:20" x14ac:dyDescent="0.2">
      <c r="A61" s="5">
        <v>70</v>
      </c>
      <c r="H61" s="21"/>
      <c r="I61" s="5"/>
      <c r="M61" s="5">
        <f>scrimecost*Meta!O58</f>
        <v>642.34500000000003</v>
      </c>
      <c r="N61" s="5">
        <f>L61-Grade13!L61</f>
        <v>0</v>
      </c>
      <c r="O61" s="5">
        <f>Grade13!M61-M61</f>
        <v>10.725000000000023</v>
      </c>
      <c r="Q61" s="22"/>
      <c r="R61" s="22"/>
      <c r="S61" s="22">
        <f t="shared" si="19"/>
        <v>5.3303250000000109</v>
      </c>
      <c r="T61" s="22">
        <f t="shared" si="20"/>
        <v>0.7149551058491842</v>
      </c>
    </row>
    <row r="62" spans="1:20" x14ac:dyDescent="0.2">
      <c r="A62" s="5">
        <v>71</v>
      </c>
      <c r="H62" s="21"/>
      <c r="I62" s="5"/>
      <c r="M62" s="5">
        <f>scrimecost*Meta!O59</f>
        <v>642.34500000000003</v>
      </c>
      <c r="N62" s="5">
        <f>L62-Grade13!L62</f>
        <v>0</v>
      </c>
      <c r="O62" s="5">
        <f>Grade13!M62-M62</f>
        <v>10.725000000000023</v>
      </c>
      <c r="Q62" s="22"/>
      <c r="R62" s="22"/>
      <c r="S62" s="22">
        <f t="shared" si="19"/>
        <v>5.3303250000000109</v>
      </c>
      <c r="T62" s="22">
        <f t="shared" si="20"/>
        <v>0.68733968683174229</v>
      </c>
    </row>
    <row r="63" spans="1:20" x14ac:dyDescent="0.2">
      <c r="A63" s="5">
        <v>72</v>
      </c>
      <c r="H63" s="21"/>
      <c r="M63" s="5">
        <f>scrimecost*Meta!O60</f>
        <v>642.34500000000003</v>
      </c>
      <c r="N63" s="5">
        <f>L63-Grade13!L63</f>
        <v>0</v>
      </c>
      <c r="O63" s="5">
        <f>Grade13!M63-M63</f>
        <v>10.725000000000023</v>
      </c>
      <c r="Q63" s="22"/>
      <c r="R63" s="22"/>
      <c r="S63" s="22">
        <f t="shared" si="19"/>
        <v>5.3303250000000109</v>
      </c>
      <c r="T63" s="22">
        <f t="shared" si="20"/>
        <v>0.66079092411379359</v>
      </c>
    </row>
    <row r="64" spans="1:20" x14ac:dyDescent="0.2">
      <c r="A64" s="5">
        <v>73</v>
      </c>
      <c r="H64" s="21"/>
      <c r="M64" s="5">
        <f>scrimecost*Meta!O61</f>
        <v>642.34500000000003</v>
      </c>
      <c r="N64" s="5">
        <f>L64-Grade13!L64</f>
        <v>0</v>
      </c>
      <c r="O64" s="5">
        <f>Grade13!M64-M64</f>
        <v>10.725000000000023</v>
      </c>
      <c r="Q64" s="22"/>
      <c r="R64" s="22"/>
      <c r="S64" s="22">
        <f t="shared" si="19"/>
        <v>5.3303250000000109</v>
      </c>
      <c r="T64" s="22">
        <f t="shared" si="20"/>
        <v>0.63526761768093543</v>
      </c>
    </row>
    <row r="65" spans="1:20" x14ac:dyDescent="0.2">
      <c r="A65" s="5">
        <v>74</v>
      </c>
      <c r="H65" s="21"/>
      <c r="M65" s="5">
        <f>scrimecost*Meta!O62</f>
        <v>642.34500000000003</v>
      </c>
      <c r="N65" s="5">
        <f>L65-Grade13!L65</f>
        <v>0</v>
      </c>
      <c r="O65" s="5">
        <f>Grade13!M65-M65</f>
        <v>10.725000000000023</v>
      </c>
      <c r="Q65" s="22"/>
      <c r="R65" s="22"/>
      <c r="S65" s="22">
        <f t="shared" si="19"/>
        <v>5.3303250000000109</v>
      </c>
      <c r="T65" s="22">
        <f t="shared" si="20"/>
        <v>0.61073015888534543</v>
      </c>
    </row>
    <row r="66" spans="1:20" x14ac:dyDescent="0.2">
      <c r="A66" s="5">
        <v>75</v>
      </c>
      <c r="H66" s="21"/>
      <c r="M66" s="5">
        <f>scrimecost*Meta!O63</f>
        <v>642.34500000000003</v>
      </c>
      <c r="N66" s="5">
        <f>L66-Grade13!L66</f>
        <v>0</v>
      </c>
      <c r="O66" s="5">
        <f>Grade13!M66-M66</f>
        <v>10.725000000000023</v>
      </c>
      <c r="Q66" s="22"/>
      <c r="R66" s="22"/>
      <c r="S66" s="22">
        <f t="shared" si="19"/>
        <v>5.3303250000000109</v>
      </c>
      <c r="T66" s="22">
        <f t="shared" si="20"/>
        <v>0.58714046897862626</v>
      </c>
    </row>
    <row r="67" spans="1:20" x14ac:dyDescent="0.2">
      <c r="A67" s="5">
        <v>76</v>
      </c>
      <c r="H67" s="21"/>
      <c r="M67" s="5">
        <f>scrimecost*Meta!O64</f>
        <v>642.34500000000003</v>
      </c>
      <c r="N67" s="5">
        <f>L67-Grade13!L67</f>
        <v>0</v>
      </c>
      <c r="O67" s="5">
        <f>Grade13!M67-M67</f>
        <v>10.725000000000023</v>
      </c>
      <c r="Q67" s="22"/>
      <c r="R67" s="22"/>
      <c r="S67" s="22">
        <f t="shared" si="19"/>
        <v>5.3303250000000109</v>
      </c>
      <c r="T67" s="22">
        <f t="shared" si="20"/>
        <v>0.56446194001884786</v>
      </c>
    </row>
    <row r="68" spans="1:20" x14ac:dyDescent="0.2">
      <c r="A68" s="5">
        <v>77</v>
      </c>
      <c r="H68" s="21"/>
      <c r="M68" s="5">
        <f>scrimecost*Meta!O65</f>
        <v>642.34500000000003</v>
      </c>
      <c r="N68" s="5">
        <f>L68-Grade13!L68</f>
        <v>0</v>
      </c>
      <c r="O68" s="5">
        <f>Grade13!M68-M68</f>
        <v>10.725000000000023</v>
      </c>
      <c r="Q68" s="22"/>
      <c r="R68" s="22"/>
      <c r="S68" s="22">
        <f t="shared" si="19"/>
        <v>5.3303250000000109</v>
      </c>
      <c r="T68" s="22">
        <f t="shared" si="20"/>
        <v>0.5426593780600738</v>
      </c>
    </row>
    <row r="69" spans="1:20" x14ac:dyDescent="0.2">
      <c r="A69" s="5">
        <v>78</v>
      </c>
      <c r="H69" s="21"/>
      <c r="M69" s="5">
        <f>scrimecost*Meta!O66</f>
        <v>642.34500000000003</v>
      </c>
      <c r="N69" s="5">
        <f>L69-Grade13!L69</f>
        <v>0</v>
      </c>
      <c r="O69" s="5">
        <f>Grade13!M69-M69</f>
        <v>10.725000000000023</v>
      </c>
      <c r="Q69" s="22"/>
      <c r="R69" s="22"/>
      <c r="S69" s="22">
        <f t="shared" si="19"/>
        <v>5.3303250000000109</v>
      </c>
      <c r="T69" s="22">
        <f t="shared" si="20"/>
        <v>0.52169894853621701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3.2832869756305172E-9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2017-09-08T19:13:43Z</dcterms:modified>
</cp:coreProperties>
</file>