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 s="1"/>
  <c r="J42" i="1"/>
  <c r="H4" i="36"/>
  <c r="D21" i="36"/>
  <c r="H5" i="36"/>
  <c r="E21" i="36"/>
  <c r="T42" i="1" s="1"/>
  <c r="H2" i="36"/>
  <c r="B21" i="36" s="1"/>
  <c r="E42" i="1"/>
  <c r="E3" i="36"/>
  <c r="C16" i="36"/>
  <c r="J37" i="1" s="1"/>
  <c r="E4" i="36"/>
  <c r="E5" i="36"/>
  <c r="E16" i="36"/>
  <c r="T37" i="1" s="1"/>
  <c r="E2" i="36"/>
  <c r="B19" i="36" s="1"/>
  <c r="E40" i="1"/>
  <c r="B3" i="36"/>
  <c r="B4" i="36"/>
  <c r="D15" i="36" s="1"/>
  <c r="O36" i="1"/>
  <c r="B5" i="36"/>
  <c r="E13" i="36"/>
  <c r="T34" i="1" s="1"/>
  <c r="B2" i="36"/>
  <c r="AW12" i="1"/>
  <c r="AW10" i="1"/>
  <c r="AW6" i="1"/>
  <c r="AW4" i="1"/>
  <c r="J2" i="43"/>
  <c r="AK12" i="1"/>
  <c r="AK10" i="1"/>
  <c r="AK6" i="1"/>
  <c r="H2" i="46" s="1"/>
  <c r="AK4" i="1"/>
  <c r="Y12" i="1"/>
  <c r="D2" i="44" s="1"/>
  <c r="Y10" i="1"/>
  <c r="Y6" i="1"/>
  <c r="Y4" i="1"/>
  <c r="D2" i="47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/>
  <c r="BB3" i="1"/>
  <c r="BC3" i="1"/>
  <c r="AR12" i="1"/>
  <c r="AR10" i="1"/>
  <c r="AR6" i="1"/>
  <c r="AR11" i="1"/>
  <c r="AR9" i="1"/>
  <c r="AR8" i="1"/>
  <c r="AR7" i="1"/>
  <c r="AR5" i="1"/>
  <c r="AR4" i="1"/>
  <c r="AR3" i="1"/>
  <c r="AS3" i="1" s="1"/>
  <c r="AS4" i="1" s="1"/>
  <c r="AF12" i="1"/>
  <c r="AF10" i="1"/>
  <c r="AF6" i="1"/>
  <c r="AF11" i="1"/>
  <c r="AF9" i="1"/>
  <c r="AF8" i="1"/>
  <c r="AF7" i="1"/>
  <c r="AF5" i="1"/>
  <c r="AF4" i="1"/>
  <c r="AF3" i="1"/>
  <c r="AG3" i="1"/>
  <c r="AG4" i="1" s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 s="1"/>
  <c r="R12" i="1"/>
  <c r="R11" i="1"/>
  <c r="R10" i="1"/>
  <c r="R9" i="1"/>
  <c r="R8" i="1"/>
  <c r="R7" i="1"/>
  <c r="R6" i="1"/>
  <c r="R5" i="1"/>
  <c r="R4" i="1"/>
  <c r="R3" i="1"/>
  <c r="S3" i="1" s="1"/>
  <c r="S4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/>
  <c r="AD4" i="1"/>
  <c r="AD5" i="1"/>
  <c r="AD6" i="1"/>
  <c r="AD7" i="1"/>
  <c r="AD8" i="1"/>
  <c r="AD9" i="1"/>
  <c r="AD10" i="1"/>
  <c r="AD11" i="1"/>
  <c r="AD12" i="1"/>
  <c r="AP3" i="1"/>
  <c r="AQ3" i="1" s="1"/>
  <c r="AP4" i="1"/>
  <c r="AP5" i="1"/>
  <c r="AP6" i="1"/>
  <c r="AP7" i="1"/>
  <c r="AP8" i="1"/>
  <c r="AP9" i="1"/>
  <c r="AP10" i="1"/>
  <c r="AP11" i="1"/>
  <c r="AP12" i="1"/>
  <c r="D16" i="36"/>
  <c r="O37" i="1" s="1"/>
  <c r="D18" i="36"/>
  <c r="O39" i="1" s="1"/>
  <c r="D2" i="32"/>
  <c r="D2" i="6"/>
  <c r="B2" i="47"/>
  <c r="B2" i="43"/>
  <c r="J2" i="44"/>
  <c r="J2" i="32"/>
  <c r="C12" i="36"/>
  <c r="J33" i="1"/>
  <c r="D20" i="36"/>
  <c r="O41" i="1" s="1"/>
  <c r="H2" i="44"/>
  <c r="D2" i="43"/>
  <c r="D2" i="29"/>
  <c r="O42" i="1"/>
  <c r="E14" i="36"/>
  <c r="T35" i="1"/>
  <c r="E17" i="36"/>
  <c r="T38" i="1" s="1"/>
  <c r="E15" i="36"/>
  <c r="T36" i="1" s="1"/>
  <c r="E12" i="36"/>
  <c r="T33" i="1"/>
  <c r="E18" i="36"/>
  <c r="T39" i="1" s="1"/>
  <c r="D12" i="36"/>
  <c r="O33" i="1"/>
  <c r="BC4" i="1"/>
  <c r="C17" i="36"/>
  <c r="J38" i="1" s="1"/>
  <c r="E19" i="36"/>
  <c r="T40" i="1"/>
  <c r="D13" i="36"/>
  <c r="O34" i="1" s="1"/>
  <c r="E20" i="36"/>
  <c r="T41" i="1"/>
  <c r="D14" i="36"/>
  <c r="O35" i="1"/>
  <c r="B20" i="36"/>
  <c r="E41" i="1"/>
  <c r="C18" i="36"/>
  <c r="J39" i="1"/>
  <c r="B13" i="36"/>
  <c r="E34" i="1" s="1"/>
  <c r="H2" i="28"/>
  <c r="B18" i="36"/>
  <c r="E39" i="1" s="1"/>
  <c r="B17" i="36"/>
  <c r="E38" i="1"/>
  <c r="C20" i="36"/>
  <c r="J41" i="1" s="1"/>
  <c r="H2" i="41"/>
  <c r="C19" i="36"/>
  <c r="J40" i="1"/>
  <c r="B15" i="36"/>
  <c r="E36" i="1" s="1"/>
  <c r="B16" i="36"/>
  <c r="E37" i="1"/>
  <c r="AE4" i="1"/>
  <c r="AB6" i="1"/>
  <c r="AC6" i="1" s="1"/>
  <c r="AH6" i="1" s="1"/>
  <c r="I29" i="1"/>
  <c r="J2" i="47"/>
  <c r="H2" i="29"/>
  <c r="H2" i="6"/>
  <c r="H2" i="32"/>
  <c r="D2" i="46"/>
  <c r="D2" i="28"/>
  <c r="D2" i="41"/>
  <c r="C14" i="36"/>
  <c r="J35" i="1"/>
  <c r="C13" i="36"/>
  <c r="J34" i="1" s="1"/>
  <c r="C15" i="36"/>
  <c r="J36" i="1"/>
  <c r="AI4" i="1"/>
  <c r="D7" i="43" l="1"/>
  <c r="S49" i="1" s="1"/>
  <c r="D2" i="25"/>
  <c r="AB12" i="1"/>
  <c r="AC12" i="1" s="1"/>
  <c r="D2" i="42"/>
  <c r="D2" i="45"/>
  <c r="AB10" i="1"/>
  <c r="AC10" i="1" s="1"/>
  <c r="H2" i="25"/>
  <c r="H2" i="45"/>
  <c r="H2" i="42"/>
  <c r="AN12" i="1"/>
  <c r="AO12" i="1" s="1"/>
  <c r="AN10" i="1"/>
  <c r="AO10" i="1" s="1"/>
  <c r="J2" i="41"/>
  <c r="AZ6" i="1"/>
  <c r="BA6" i="1" s="1"/>
  <c r="J2" i="46"/>
  <c r="AS5" i="1"/>
  <c r="I2" i="43"/>
  <c r="BE4" i="1"/>
  <c r="B2" i="29"/>
  <c r="O4" i="1"/>
  <c r="J2" i="42"/>
  <c r="AZ10" i="1"/>
  <c r="BA10" i="1" s="1"/>
  <c r="J2" i="45"/>
  <c r="D17" i="36"/>
  <c r="O38" i="1" s="1"/>
  <c r="D19" i="36"/>
  <c r="O40" i="1" s="1"/>
  <c r="AI5" i="1"/>
  <c r="AI6" i="1"/>
  <c r="AI3" i="1"/>
  <c r="AJ3" i="1" s="1"/>
  <c r="AQ4" i="1"/>
  <c r="G2" i="43"/>
  <c r="D6" i="43" s="1"/>
  <c r="S48" i="1" s="1"/>
  <c r="AG5" i="1"/>
  <c r="AN6" i="1"/>
  <c r="AO6" i="1" s="1"/>
  <c r="H2" i="43"/>
  <c r="H2" i="47"/>
  <c r="AZ12" i="1"/>
  <c r="BA12" i="1" s="1"/>
  <c r="G2" i="29"/>
  <c r="D7" i="29" s="1"/>
  <c r="S34" i="1" s="1"/>
  <c r="AE5" i="1"/>
  <c r="BC5" i="1"/>
  <c r="K2" i="43"/>
  <c r="B12" i="36"/>
  <c r="E33" i="1" s="1"/>
  <c r="B14" i="36"/>
  <c r="E35" i="1" s="1"/>
  <c r="S5" i="1"/>
  <c r="S6" i="1" s="1"/>
  <c r="U4" i="1"/>
  <c r="U5" i="1" s="1"/>
  <c r="F2" i="43"/>
  <c r="F2" i="29"/>
  <c r="H4" i="1"/>
  <c r="H5" i="1" s="1"/>
  <c r="H6" i="1" s="1"/>
  <c r="J4" i="1"/>
  <c r="J5" i="1" s="1"/>
  <c r="J6" i="1" s="1"/>
  <c r="E2" i="29"/>
  <c r="B5" i="29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B2" i="46"/>
  <c r="AT10" i="1" l="1"/>
  <c r="N29" i="1"/>
  <c r="D5" i="29"/>
  <c r="S32" i="1" s="1"/>
  <c r="D6" i="29"/>
  <c r="S33" i="1" s="1"/>
  <c r="E8" i="43"/>
  <c r="U50" i="1" s="1"/>
  <c r="E5" i="43"/>
  <c r="U47" i="1" s="1"/>
  <c r="E6" i="43"/>
  <c r="U48" i="1" s="1"/>
  <c r="E7" i="43"/>
  <c r="U49" i="1" s="1"/>
  <c r="R29" i="1"/>
  <c r="BF10" i="1"/>
  <c r="AS6" i="1"/>
  <c r="E9" i="43" s="1"/>
  <c r="U51" i="1" s="1"/>
  <c r="BC6" i="1"/>
  <c r="F8" i="43"/>
  <c r="AT6" i="1"/>
  <c r="M29" i="1"/>
  <c r="AQ5" i="1"/>
  <c r="I2" i="29"/>
  <c r="AT12" i="1"/>
  <c r="O29" i="1"/>
  <c r="J29" i="1"/>
  <c r="AH10" i="1"/>
  <c r="D5" i="43"/>
  <c r="S47" i="1" s="1"/>
  <c r="F5" i="43"/>
  <c r="F6" i="43"/>
  <c r="F7" i="43"/>
  <c r="BE5" i="1"/>
  <c r="L2" i="43"/>
  <c r="K29" i="1"/>
  <c r="AH12" i="1"/>
  <c r="AE6" i="1"/>
  <c r="D8" i="29"/>
  <c r="S35" i="1" s="1"/>
  <c r="BF12" i="1"/>
  <c r="S29" i="1"/>
  <c r="AG6" i="1"/>
  <c r="D8" i="43"/>
  <c r="S50" i="1" s="1"/>
  <c r="AJ4" i="1"/>
  <c r="C2" i="47"/>
  <c r="C2" i="29"/>
  <c r="C5" i="29" s="1"/>
  <c r="C2" i="43"/>
  <c r="C5" i="43" s="1"/>
  <c r="R47" i="1" s="1"/>
  <c r="Q29" i="1"/>
  <c r="BF6" i="1"/>
  <c r="C6" i="29"/>
  <c r="R33" i="1" s="1"/>
  <c r="C8" i="29"/>
  <c r="R35" i="1" s="1"/>
  <c r="C8" i="43"/>
  <c r="R50" i="1" s="1"/>
  <c r="U6" i="1"/>
  <c r="F2" i="28"/>
  <c r="S7" i="1"/>
  <c r="C9" i="29"/>
  <c r="R36" i="1" s="1"/>
  <c r="C6" i="43"/>
  <c r="R48" i="1" s="1"/>
  <c r="C7" i="43"/>
  <c r="R49" i="1" s="1"/>
  <c r="B6" i="29"/>
  <c r="B8" i="29"/>
  <c r="Q35" i="1" s="1"/>
  <c r="E2" i="43"/>
  <c r="Q33" i="1"/>
  <c r="Q32" i="1"/>
  <c r="B7" i="29"/>
  <c r="B9" i="29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B29" i="1"/>
  <c r="K10" i="1"/>
  <c r="A29" i="1"/>
  <c r="K6" i="1"/>
  <c r="R32" i="1" l="1"/>
  <c r="G5" i="29"/>
  <c r="BG6" i="1"/>
  <c r="BG3" i="1"/>
  <c r="BH3" i="1" s="1"/>
  <c r="BG4" i="1"/>
  <c r="BG5" i="1"/>
  <c r="BG12" i="1"/>
  <c r="BG11" i="1"/>
  <c r="G2" i="28"/>
  <c r="D9" i="29"/>
  <c r="S36" i="1" s="1"/>
  <c r="AE7" i="1"/>
  <c r="D9" i="28"/>
  <c r="N36" i="1" s="1"/>
  <c r="G5" i="43"/>
  <c r="T47" i="1" s="1"/>
  <c r="G6" i="43"/>
  <c r="T48" i="1" s="1"/>
  <c r="AU3" i="1"/>
  <c r="AV3" i="1" s="1"/>
  <c r="AU4" i="1"/>
  <c r="AU6" i="1"/>
  <c r="AU5" i="1"/>
  <c r="BG7" i="1"/>
  <c r="BG9" i="1"/>
  <c r="BG8" i="1"/>
  <c r="BG10" i="1"/>
  <c r="C7" i="29"/>
  <c r="R34" i="1" s="1"/>
  <c r="AI11" i="1"/>
  <c r="AI12" i="1"/>
  <c r="G7" i="43"/>
  <c r="T49" i="1" s="1"/>
  <c r="AU11" i="1"/>
  <c r="AU12" i="1"/>
  <c r="E5" i="29"/>
  <c r="U32" i="1" s="1"/>
  <c r="E7" i="29"/>
  <c r="U34" i="1" s="1"/>
  <c r="E6" i="29"/>
  <c r="U33" i="1" s="1"/>
  <c r="AU10" i="1"/>
  <c r="AU9" i="1"/>
  <c r="AU7" i="1"/>
  <c r="AU8" i="1"/>
  <c r="K2" i="41"/>
  <c r="BC7" i="1"/>
  <c r="F9" i="43"/>
  <c r="AJ5" i="1"/>
  <c r="G2" i="47"/>
  <c r="D7" i="47" s="1"/>
  <c r="S63" i="1" s="1"/>
  <c r="G2" i="41"/>
  <c r="AG7" i="1"/>
  <c r="D9" i="43"/>
  <c r="S51" i="1" s="1"/>
  <c r="D9" i="41"/>
  <c r="N51" i="1" s="1"/>
  <c r="BE6" i="1"/>
  <c r="G8" i="43"/>
  <c r="T50" i="1" s="1"/>
  <c r="AI10" i="1"/>
  <c r="AI7" i="1"/>
  <c r="AI8" i="1"/>
  <c r="AI9" i="1"/>
  <c r="AQ6" i="1"/>
  <c r="E8" i="29"/>
  <c r="U35" i="1" s="1"/>
  <c r="AS7" i="1"/>
  <c r="I2" i="41"/>
  <c r="G8" i="29"/>
  <c r="G6" i="29"/>
  <c r="H6" i="29" s="1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B8" i="43"/>
  <c r="B10" i="43"/>
  <c r="J8" i="1"/>
  <c r="B10" i="41"/>
  <c r="L52" i="1" s="1"/>
  <c r="B5" i="28"/>
  <c r="L32" i="1" s="1"/>
  <c r="G9" i="29"/>
  <c r="H9" i="29" s="1"/>
  <c r="Q36" i="1"/>
  <c r="B7" i="41"/>
  <c r="L49" i="1" s="1"/>
  <c r="B6" i="41"/>
  <c r="L48" i="1" s="1"/>
  <c r="B8" i="41"/>
  <c r="L50" i="1" s="1"/>
  <c r="B5" i="41"/>
  <c r="L47" i="1" s="1"/>
  <c r="G7" i="29"/>
  <c r="Q34" i="1"/>
  <c r="B9" i="41"/>
  <c r="L51" i="1" s="1"/>
  <c r="B7" i="28"/>
  <c r="L34" i="1" s="1"/>
  <c r="Q51" i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F29" i="1"/>
  <c r="C7" i="41"/>
  <c r="V6" i="1"/>
  <c r="E29" i="1"/>
  <c r="L9" i="1"/>
  <c r="L10" i="1"/>
  <c r="L7" i="1"/>
  <c r="L8" i="1"/>
  <c r="L3" i="1"/>
  <c r="M3" i="1" s="1"/>
  <c r="L6" i="1"/>
  <c r="L4" i="1"/>
  <c r="L5" i="1"/>
  <c r="E6" i="41" l="1"/>
  <c r="P48" i="1" s="1"/>
  <c r="E5" i="41"/>
  <c r="P47" i="1" s="1"/>
  <c r="E7" i="41"/>
  <c r="P49" i="1" s="1"/>
  <c r="E8" i="41"/>
  <c r="P50" i="1" s="1"/>
  <c r="AQ7" i="1"/>
  <c r="I2" i="28"/>
  <c r="E9" i="28"/>
  <c r="P36" i="1" s="1"/>
  <c r="E9" i="29"/>
  <c r="U36" i="1" s="1"/>
  <c r="BE7" i="1"/>
  <c r="G9" i="43"/>
  <c r="T51" i="1" s="1"/>
  <c r="L2" i="41"/>
  <c r="G9" i="41"/>
  <c r="O51" i="1" s="1"/>
  <c r="AG8" i="1"/>
  <c r="D10" i="43"/>
  <c r="S52" i="1" s="1"/>
  <c r="D10" i="41"/>
  <c r="N52" i="1" s="1"/>
  <c r="AV4" i="1"/>
  <c r="BC8" i="1"/>
  <c r="F10" i="43"/>
  <c r="F10" i="41"/>
  <c r="D10" i="28"/>
  <c r="N37" i="1" s="1"/>
  <c r="D10" i="29"/>
  <c r="S37" i="1" s="1"/>
  <c r="AE8" i="1"/>
  <c r="AJ6" i="1"/>
  <c r="D8" i="47"/>
  <c r="S64" i="1" s="1"/>
  <c r="F6" i="41"/>
  <c r="F5" i="41"/>
  <c r="F8" i="41"/>
  <c r="F7" i="41"/>
  <c r="F9" i="41"/>
  <c r="AS8" i="1"/>
  <c r="E10" i="41"/>
  <c r="P52" i="1" s="1"/>
  <c r="E10" i="43"/>
  <c r="U52" i="1" s="1"/>
  <c r="D7" i="41"/>
  <c r="N49" i="1" s="1"/>
  <c r="D5" i="41"/>
  <c r="N47" i="1" s="1"/>
  <c r="D6" i="41"/>
  <c r="N48" i="1" s="1"/>
  <c r="D8" i="41"/>
  <c r="N50" i="1" s="1"/>
  <c r="D5" i="47"/>
  <c r="S61" i="1" s="1"/>
  <c r="D6" i="47"/>
  <c r="S62" i="1" s="1"/>
  <c r="BH4" i="1"/>
  <c r="E9" i="41"/>
  <c r="P51" i="1" s="1"/>
  <c r="D5" i="28"/>
  <c r="N32" i="1" s="1"/>
  <c r="D6" i="28"/>
  <c r="N33" i="1" s="1"/>
  <c r="D7" i="28"/>
  <c r="N34" i="1" s="1"/>
  <c r="D8" i="28"/>
  <c r="N35" i="1" s="1"/>
  <c r="H7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H10" i="29" s="1"/>
  <c r="Q37" i="1"/>
  <c r="H8" i="29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M49" i="1"/>
  <c r="I7" i="41"/>
  <c r="W5" i="1"/>
  <c r="W3" i="1"/>
  <c r="X3" i="1" s="1"/>
  <c r="W6" i="1"/>
  <c r="W4" i="1"/>
  <c r="M36" i="1"/>
  <c r="G9" i="28"/>
  <c r="M33" i="1"/>
  <c r="G6" i="28"/>
  <c r="M4" i="1"/>
  <c r="E11" i="41" l="1"/>
  <c r="P53" i="1" s="1"/>
  <c r="AS9" i="1"/>
  <c r="E11" i="43"/>
  <c r="U53" i="1" s="1"/>
  <c r="BC9" i="1"/>
  <c r="F11" i="43"/>
  <c r="F11" i="41"/>
  <c r="I2" i="47"/>
  <c r="E7" i="47" s="1"/>
  <c r="U63" i="1" s="1"/>
  <c r="AV5" i="1"/>
  <c r="BE8" i="1"/>
  <c r="G10" i="43"/>
  <c r="T52" i="1" s="1"/>
  <c r="G10" i="41"/>
  <c r="O52" i="1" s="1"/>
  <c r="K2" i="47"/>
  <c r="BH5" i="1"/>
  <c r="F7" i="47"/>
  <c r="T63" i="1" s="1"/>
  <c r="AE9" i="1"/>
  <c r="D11" i="29"/>
  <c r="S38" i="1" s="1"/>
  <c r="D11" i="28"/>
  <c r="N38" i="1" s="1"/>
  <c r="E5" i="28"/>
  <c r="P32" i="1" s="1"/>
  <c r="E6" i="28"/>
  <c r="P33" i="1" s="1"/>
  <c r="E7" i="28"/>
  <c r="P34" i="1" s="1"/>
  <c r="E8" i="28"/>
  <c r="P35" i="1" s="1"/>
  <c r="G2" i="46"/>
  <c r="AJ7" i="1"/>
  <c r="D9" i="47"/>
  <c r="S65" i="1" s="1"/>
  <c r="D9" i="46"/>
  <c r="N65" i="1" s="1"/>
  <c r="AG9" i="1"/>
  <c r="D11" i="41"/>
  <c r="N53" i="1" s="1"/>
  <c r="D11" i="43"/>
  <c r="S53" i="1" s="1"/>
  <c r="G5" i="41"/>
  <c r="O47" i="1" s="1"/>
  <c r="G6" i="41"/>
  <c r="O48" i="1" s="1"/>
  <c r="G7" i="41"/>
  <c r="O49" i="1" s="1"/>
  <c r="G8" i="41"/>
  <c r="O50" i="1" s="1"/>
  <c r="AQ8" i="1"/>
  <c r="E10" i="28"/>
  <c r="P37" i="1" s="1"/>
  <c r="E10" i="29"/>
  <c r="U37" i="1" s="1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AG10" i="1" l="1"/>
  <c r="D12" i="41"/>
  <c r="N54" i="1" s="1"/>
  <c r="D12" i="43"/>
  <c r="S54" i="1" s="1"/>
  <c r="E11" i="29"/>
  <c r="U38" i="1" s="1"/>
  <c r="AQ9" i="1"/>
  <c r="E11" i="28"/>
  <c r="P38" i="1" s="1"/>
  <c r="AE10" i="1"/>
  <c r="D12" i="29"/>
  <c r="S39" i="1" s="1"/>
  <c r="D12" i="28"/>
  <c r="N39" i="1" s="1"/>
  <c r="E5" i="47"/>
  <c r="U61" i="1" s="1"/>
  <c r="E6" i="47"/>
  <c r="U62" i="1" s="1"/>
  <c r="D10" i="47"/>
  <c r="S66" i="1" s="1"/>
  <c r="AJ8" i="1"/>
  <c r="D10" i="46"/>
  <c r="N66" i="1" s="1"/>
  <c r="F5" i="47"/>
  <c r="T61" i="1" s="1"/>
  <c r="F6" i="47"/>
  <c r="T62" i="1" s="1"/>
  <c r="F12" i="43"/>
  <c r="BC10" i="1"/>
  <c r="F12" i="41"/>
  <c r="AS10" i="1"/>
  <c r="E12" i="41"/>
  <c r="P54" i="1" s="1"/>
  <c r="E12" i="43"/>
  <c r="U54" i="1" s="1"/>
  <c r="BH6" i="1"/>
  <c r="F8" i="47"/>
  <c r="T64" i="1" s="1"/>
  <c r="D5" i="46"/>
  <c r="N61" i="1" s="1"/>
  <c r="D6" i="46"/>
  <c r="N62" i="1" s="1"/>
  <c r="D7" i="46"/>
  <c r="N63" i="1" s="1"/>
  <c r="D8" i="46"/>
  <c r="N64" i="1" s="1"/>
  <c r="G11" i="43"/>
  <c r="T53" i="1" s="1"/>
  <c r="BE9" i="1"/>
  <c r="G11" i="41"/>
  <c r="O53" i="1" s="1"/>
  <c r="AV6" i="1"/>
  <c r="E8" i="47"/>
  <c r="U64" i="1" s="1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9"/>
  <c r="H11" i="1"/>
  <c r="B13" i="28"/>
  <c r="B13" i="25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AJ9" i="1" l="1"/>
  <c r="D11" i="47"/>
  <c r="S67" i="1" s="1"/>
  <c r="D11" i="46"/>
  <c r="N67" i="1" s="1"/>
  <c r="G2" i="25"/>
  <c r="D13" i="29"/>
  <c r="S40" i="1" s="1"/>
  <c r="D13" i="28"/>
  <c r="N40" i="1" s="1"/>
  <c r="AE11" i="1"/>
  <c r="D13" i="25"/>
  <c r="I40" i="1" s="1"/>
  <c r="AV7" i="1"/>
  <c r="I2" i="46"/>
  <c r="E9" i="46"/>
  <c r="P65" i="1" s="1"/>
  <c r="E9" i="47"/>
  <c r="U65" i="1" s="1"/>
  <c r="E13" i="41"/>
  <c r="P55" i="1" s="1"/>
  <c r="AS11" i="1"/>
  <c r="I2" i="42"/>
  <c r="E13" i="42" s="1"/>
  <c r="K55" i="1" s="1"/>
  <c r="E13" i="43"/>
  <c r="U55" i="1" s="1"/>
  <c r="F13" i="43"/>
  <c r="K2" i="42"/>
  <c r="BC11" i="1"/>
  <c r="F13" i="41"/>
  <c r="F13" i="42"/>
  <c r="K2" i="46"/>
  <c r="BH7" i="1"/>
  <c r="F9" i="47"/>
  <c r="T65" i="1" s="1"/>
  <c r="F9" i="46"/>
  <c r="O65" i="1" s="1"/>
  <c r="AQ10" i="1"/>
  <c r="E12" i="29"/>
  <c r="U39" i="1" s="1"/>
  <c r="E12" i="28"/>
  <c r="P39" i="1" s="1"/>
  <c r="BE10" i="1"/>
  <c r="G12" i="43"/>
  <c r="T54" i="1" s="1"/>
  <c r="G12" i="41"/>
  <c r="O54" i="1" s="1"/>
  <c r="G2" i="42"/>
  <c r="D13" i="42" s="1"/>
  <c r="I55" i="1" s="1"/>
  <c r="D13" i="41"/>
  <c r="N55" i="1" s="1"/>
  <c r="AG11" i="1"/>
  <c r="D13" i="43"/>
  <c r="S55" i="1" s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BH8" i="1" l="1"/>
  <c r="F10" i="47"/>
  <c r="T66" i="1" s="1"/>
  <c r="F10" i="46"/>
  <c r="O66" i="1" s="1"/>
  <c r="E10" i="46"/>
  <c r="P66" i="1" s="1"/>
  <c r="AV8" i="1"/>
  <c r="E10" i="47"/>
  <c r="U66" i="1" s="1"/>
  <c r="F14" i="43"/>
  <c r="BC12" i="1"/>
  <c r="F14" i="42"/>
  <c r="F14" i="41"/>
  <c r="E14" i="41"/>
  <c r="P56" i="1" s="1"/>
  <c r="AS12" i="1"/>
  <c r="E14" i="43"/>
  <c r="U56" i="1" s="1"/>
  <c r="E14" i="42"/>
  <c r="K56" i="1" s="1"/>
  <c r="AQ11" i="1"/>
  <c r="E13" i="28"/>
  <c r="P40" i="1" s="1"/>
  <c r="I2" i="25"/>
  <c r="E13" i="29"/>
  <c r="U40" i="1" s="1"/>
  <c r="E13" i="25"/>
  <c r="K40" i="1" s="1"/>
  <c r="D7" i="42"/>
  <c r="I49" i="1" s="1"/>
  <c r="D6" i="42"/>
  <c r="I48" i="1" s="1"/>
  <c r="D5" i="42"/>
  <c r="I47" i="1" s="1"/>
  <c r="D8" i="42"/>
  <c r="I50" i="1" s="1"/>
  <c r="D9" i="42"/>
  <c r="I51" i="1" s="1"/>
  <c r="D10" i="42"/>
  <c r="I52" i="1" s="1"/>
  <c r="D11" i="42"/>
  <c r="I53" i="1" s="1"/>
  <c r="D12" i="42"/>
  <c r="I54" i="1" s="1"/>
  <c r="F5" i="46"/>
  <c r="O61" i="1" s="1"/>
  <c r="F6" i="46"/>
  <c r="O62" i="1" s="1"/>
  <c r="F7" i="46"/>
  <c r="O63" i="1" s="1"/>
  <c r="F8" i="46"/>
  <c r="O64" i="1" s="1"/>
  <c r="AE12" i="1"/>
  <c r="D14" i="29"/>
  <c r="S41" i="1" s="1"/>
  <c r="D14" i="28"/>
  <c r="N41" i="1" s="1"/>
  <c r="D14" i="25"/>
  <c r="I41" i="1" s="1"/>
  <c r="D8" i="25"/>
  <c r="I35" i="1" s="1"/>
  <c r="D5" i="25"/>
  <c r="I32" i="1" s="1"/>
  <c r="D6" i="25"/>
  <c r="I33" i="1" s="1"/>
  <c r="D7" i="25"/>
  <c r="I34" i="1" s="1"/>
  <c r="D9" i="25"/>
  <c r="I36" i="1" s="1"/>
  <c r="D10" i="25"/>
  <c r="I37" i="1" s="1"/>
  <c r="D11" i="25"/>
  <c r="I38" i="1" s="1"/>
  <c r="D12" i="25"/>
  <c r="I39" i="1" s="1"/>
  <c r="E6" i="42"/>
  <c r="K48" i="1" s="1"/>
  <c r="E5" i="42"/>
  <c r="K47" i="1" s="1"/>
  <c r="E7" i="42"/>
  <c r="K49" i="1" s="1"/>
  <c r="E9" i="42"/>
  <c r="K51" i="1" s="1"/>
  <c r="E8" i="42"/>
  <c r="K50" i="1" s="1"/>
  <c r="E10" i="42"/>
  <c r="K52" i="1" s="1"/>
  <c r="E11" i="42"/>
  <c r="K53" i="1" s="1"/>
  <c r="E12" i="42"/>
  <c r="K54" i="1" s="1"/>
  <c r="D14" i="41"/>
  <c r="N56" i="1" s="1"/>
  <c r="AG12" i="1"/>
  <c r="D14" i="43"/>
  <c r="S56" i="1" s="1"/>
  <c r="D14" i="42"/>
  <c r="I56" i="1" s="1"/>
  <c r="G13" i="43"/>
  <c r="T55" i="1" s="1"/>
  <c r="L2" i="42"/>
  <c r="BE11" i="1"/>
  <c r="G13" i="41"/>
  <c r="O55" i="1" s="1"/>
  <c r="F6" i="42"/>
  <c r="F7" i="42"/>
  <c r="F8" i="42"/>
  <c r="F5" i="42"/>
  <c r="F9" i="42"/>
  <c r="F10" i="42"/>
  <c r="F11" i="42"/>
  <c r="F12" i="42"/>
  <c r="E5" i="46"/>
  <c r="P61" i="1" s="1"/>
  <c r="E6" i="46"/>
  <c r="P62" i="1" s="1"/>
  <c r="E7" i="46"/>
  <c r="P63" i="1" s="1"/>
  <c r="E8" i="46"/>
  <c r="P64" i="1" s="1"/>
  <c r="AJ10" i="1"/>
  <c r="D12" i="47"/>
  <c r="S68" i="1" s="1"/>
  <c r="D12" i="46"/>
  <c r="N68" i="1" s="1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43"/>
  <c r="B15" i="41"/>
  <c r="B15" i="42"/>
  <c r="B15" i="32"/>
  <c r="G52" i="1"/>
  <c r="G48" i="1"/>
  <c r="G35" i="1"/>
  <c r="G8" i="25"/>
  <c r="G39" i="1"/>
  <c r="G12" i="25"/>
  <c r="G33" i="1"/>
  <c r="G6" i="25"/>
  <c r="Q56" i="1"/>
  <c r="G51" i="1"/>
  <c r="G50" i="1"/>
  <c r="H6" i="47"/>
  <c r="I6" i="47" s="1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BE12" i="1" l="1"/>
  <c r="G14" i="43"/>
  <c r="T56" i="1" s="1"/>
  <c r="G14" i="41"/>
  <c r="O56" i="1" s="1"/>
  <c r="G14" i="42"/>
  <c r="J56" i="1" s="1"/>
  <c r="AJ11" i="1"/>
  <c r="G2" i="45"/>
  <c r="D13" i="47"/>
  <c r="S69" i="1" s="1"/>
  <c r="D13" i="46"/>
  <c r="N69" i="1" s="1"/>
  <c r="D13" i="45"/>
  <c r="I69" i="1" s="1"/>
  <c r="G7" i="42"/>
  <c r="J49" i="1" s="1"/>
  <c r="G6" i="42"/>
  <c r="J48" i="1" s="1"/>
  <c r="G8" i="42"/>
  <c r="J50" i="1" s="1"/>
  <c r="G5" i="42"/>
  <c r="J47" i="1" s="1"/>
  <c r="G9" i="42"/>
  <c r="J51" i="1" s="1"/>
  <c r="G10" i="42"/>
  <c r="J52" i="1" s="1"/>
  <c r="G11" i="42"/>
  <c r="J53" i="1" s="1"/>
  <c r="G12" i="42"/>
  <c r="J54" i="1" s="1"/>
  <c r="D15" i="28"/>
  <c r="N42" i="1" s="1"/>
  <c r="D15" i="29"/>
  <c r="S42" i="1" s="1"/>
  <c r="G2" i="6"/>
  <c r="D15" i="25"/>
  <c r="I42" i="1" s="1"/>
  <c r="E7" i="25"/>
  <c r="K34" i="1" s="1"/>
  <c r="E5" i="25"/>
  <c r="K32" i="1" s="1"/>
  <c r="E6" i="25"/>
  <c r="K33" i="1" s="1"/>
  <c r="E8" i="25"/>
  <c r="K35" i="1" s="1"/>
  <c r="E9" i="25"/>
  <c r="K36" i="1" s="1"/>
  <c r="E10" i="25"/>
  <c r="K37" i="1" s="1"/>
  <c r="E11" i="25"/>
  <c r="K38" i="1" s="1"/>
  <c r="E12" i="25"/>
  <c r="K39" i="1" s="1"/>
  <c r="AV9" i="1"/>
  <c r="E11" i="46"/>
  <c r="P67" i="1" s="1"/>
  <c r="E11" i="47"/>
  <c r="U67" i="1" s="1"/>
  <c r="I2" i="32"/>
  <c r="E15" i="41"/>
  <c r="P57" i="1" s="1"/>
  <c r="E15" i="32"/>
  <c r="F57" i="1" s="1"/>
  <c r="E15" i="42"/>
  <c r="K57" i="1" s="1"/>
  <c r="E15" i="43"/>
  <c r="U57" i="1" s="1"/>
  <c r="G13" i="42"/>
  <c r="J55" i="1" s="1"/>
  <c r="G2" i="32"/>
  <c r="D15" i="43"/>
  <c r="S57" i="1" s="1"/>
  <c r="D15" i="41"/>
  <c r="N57" i="1" s="1"/>
  <c r="D15" i="42"/>
  <c r="I57" i="1" s="1"/>
  <c r="E14" i="28"/>
  <c r="P41" i="1" s="1"/>
  <c r="AQ12" i="1"/>
  <c r="E14" i="29"/>
  <c r="U41" i="1" s="1"/>
  <c r="E14" i="25"/>
  <c r="K41" i="1" s="1"/>
  <c r="K2" i="32"/>
  <c r="F15" i="32"/>
  <c r="F15" i="43"/>
  <c r="F15" i="41"/>
  <c r="F15" i="42"/>
  <c r="BH9" i="1"/>
  <c r="F11" i="47"/>
  <c r="T67" i="1" s="1"/>
  <c r="F11" i="46"/>
  <c r="O67" i="1" s="1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43"/>
  <c r="R57" i="1" s="1"/>
  <c r="C15" i="41"/>
  <c r="M57" i="1" s="1"/>
  <c r="C15" i="42"/>
  <c r="H57" i="1" s="1"/>
  <c r="C15" i="32"/>
  <c r="C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7" i="47"/>
  <c r="I8" i="47"/>
  <c r="C9" i="46"/>
  <c r="C8" i="46"/>
  <c r="M64" i="1" s="1"/>
  <c r="C5" i="46"/>
  <c r="M61" i="1" s="1"/>
  <c r="C6" i="46"/>
  <c r="M62" i="1" s="1"/>
  <c r="C7" i="46"/>
  <c r="M63" i="1" s="1"/>
  <c r="I9" i="47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BH10" i="1" l="1"/>
  <c r="F12" i="47"/>
  <c r="T68" i="1" s="1"/>
  <c r="F12" i="46"/>
  <c r="O68" i="1" s="1"/>
  <c r="E15" i="28"/>
  <c r="P42" i="1" s="1"/>
  <c r="E15" i="6"/>
  <c r="F42" i="1" s="1"/>
  <c r="I2" i="6"/>
  <c r="E15" i="29"/>
  <c r="U42" i="1" s="1"/>
  <c r="E15" i="25"/>
  <c r="K42" i="1" s="1"/>
  <c r="D6" i="6"/>
  <c r="D33" i="1" s="1"/>
  <c r="D5" i="6"/>
  <c r="D32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D6" i="45"/>
  <c r="I62" i="1" s="1"/>
  <c r="D7" i="45"/>
  <c r="I63" i="1" s="1"/>
  <c r="D5" i="45"/>
  <c r="I61" i="1" s="1"/>
  <c r="D8" i="45"/>
  <c r="I64" i="1" s="1"/>
  <c r="D9" i="45"/>
  <c r="I65" i="1" s="1"/>
  <c r="D10" i="45"/>
  <c r="I66" i="1" s="1"/>
  <c r="D11" i="45"/>
  <c r="I67" i="1" s="1"/>
  <c r="D12" i="45"/>
  <c r="I68" i="1" s="1"/>
  <c r="F6" i="32"/>
  <c r="F5" i="32"/>
  <c r="F7" i="32"/>
  <c r="F8" i="32"/>
  <c r="F9" i="32"/>
  <c r="F10" i="32"/>
  <c r="F11" i="32"/>
  <c r="F12" i="32"/>
  <c r="F13" i="32"/>
  <c r="F14" i="32"/>
  <c r="E5" i="32"/>
  <c r="F47" i="1" s="1"/>
  <c r="E6" i="32"/>
  <c r="F48" i="1" s="1"/>
  <c r="E7" i="32"/>
  <c r="F49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D14" i="47"/>
  <c r="S70" i="1" s="1"/>
  <c r="D14" i="46"/>
  <c r="N70" i="1" s="1"/>
  <c r="AJ12" i="1"/>
  <c r="D14" i="45"/>
  <c r="I70" i="1" s="1"/>
  <c r="D6" i="32"/>
  <c r="D48" i="1" s="1"/>
  <c r="D5" i="32"/>
  <c r="D47" i="1" s="1"/>
  <c r="D7" i="32"/>
  <c r="D49" i="1" s="1"/>
  <c r="D8" i="32"/>
  <c r="D50" i="1" s="1"/>
  <c r="D9" i="32"/>
  <c r="D51" i="1" s="1"/>
  <c r="D10" i="32"/>
  <c r="D52" i="1" s="1"/>
  <c r="D11" i="32"/>
  <c r="D53" i="1" s="1"/>
  <c r="D12" i="32"/>
  <c r="D54" i="1" s="1"/>
  <c r="D13" i="32"/>
  <c r="D55" i="1" s="1"/>
  <c r="D14" i="32"/>
  <c r="D56" i="1" s="1"/>
  <c r="D15" i="32"/>
  <c r="D57" i="1" s="1"/>
  <c r="E12" i="46"/>
  <c r="P68" i="1" s="1"/>
  <c r="AV10" i="1"/>
  <c r="E12" i="47"/>
  <c r="U68" i="1" s="1"/>
  <c r="D15" i="6"/>
  <c r="D42" i="1" s="1"/>
  <c r="G15" i="32"/>
  <c r="E57" i="1" s="1"/>
  <c r="G15" i="43"/>
  <c r="T57" i="1" s="1"/>
  <c r="L2" i="32"/>
  <c r="G15" i="42"/>
  <c r="J57" i="1" s="1"/>
  <c r="G15" i="41"/>
  <c r="O57" i="1" s="1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I10" i="46" s="1"/>
  <c r="L67" i="1"/>
  <c r="Q67" i="1"/>
  <c r="B12" i="47"/>
  <c r="M10" i="1"/>
  <c r="B12" i="46"/>
  <c r="D15" i="47" l="1"/>
  <c r="S71" i="1" s="1"/>
  <c r="G2" i="44"/>
  <c r="D15" i="44"/>
  <c r="D71" i="1" s="1"/>
  <c r="D15" i="46"/>
  <c r="N71" i="1" s="1"/>
  <c r="D15" i="45"/>
  <c r="I71" i="1" s="1"/>
  <c r="E5" i="6"/>
  <c r="F32" i="1" s="1"/>
  <c r="E6" i="6"/>
  <c r="F33" i="1" s="1"/>
  <c r="E7" i="6"/>
  <c r="F34" i="1" s="1"/>
  <c r="E8" i="6"/>
  <c r="F35" i="1" s="1"/>
  <c r="E9" i="6"/>
  <c r="F36" i="1" s="1"/>
  <c r="E10" i="6"/>
  <c r="F37" i="1" s="1"/>
  <c r="E11" i="6"/>
  <c r="F38" i="1" s="1"/>
  <c r="E12" i="6"/>
  <c r="F39" i="1" s="1"/>
  <c r="E13" i="6"/>
  <c r="F40" i="1" s="1"/>
  <c r="E14" i="6"/>
  <c r="F41" i="1" s="1"/>
  <c r="I2" i="45"/>
  <c r="AV11" i="1"/>
  <c r="E13" i="46"/>
  <c r="P69" i="1" s="1"/>
  <c r="E13" i="47"/>
  <c r="U69" i="1" s="1"/>
  <c r="G6" i="32"/>
  <c r="E48" i="1" s="1"/>
  <c r="G5" i="32"/>
  <c r="E47" i="1" s="1"/>
  <c r="G7" i="32"/>
  <c r="E49" i="1" s="1"/>
  <c r="G8" i="32"/>
  <c r="E50" i="1" s="1"/>
  <c r="G9" i="32"/>
  <c r="E51" i="1" s="1"/>
  <c r="G10" i="32"/>
  <c r="E52" i="1" s="1"/>
  <c r="G11" i="32"/>
  <c r="E53" i="1" s="1"/>
  <c r="G12" i="32"/>
  <c r="E54" i="1" s="1"/>
  <c r="G13" i="32"/>
  <c r="E55" i="1" s="1"/>
  <c r="G14" i="32"/>
  <c r="E56" i="1" s="1"/>
  <c r="K2" i="45"/>
  <c r="BH11" i="1"/>
  <c r="F13" i="47"/>
  <c r="T69" i="1" s="1"/>
  <c r="F13" i="46"/>
  <c r="O69" i="1" s="1"/>
  <c r="I8" i="46"/>
  <c r="I7" i="46"/>
  <c r="I6" i="32"/>
  <c r="I8" i="32"/>
  <c r="I12" i="32"/>
  <c r="I11" i="32"/>
  <c r="I9" i="32"/>
  <c r="H6" i="6"/>
  <c r="I13" i="32"/>
  <c r="J13" i="32" s="1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AV12" i="1" l="1"/>
  <c r="E14" i="46"/>
  <c r="P70" i="1" s="1"/>
  <c r="E14" i="45"/>
  <c r="K70" i="1" s="1"/>
  <c r="E14" i="47"/>
  <c r="U70" i="1" s="1"/>
  <c r="D5" i="44"/>
  <c r="D61" i="1" s="1"/>
  <c r="D6" i="44"/>
  <c r="D62" i="1" s="1"/>
  <c r="D7" i="44"/>
  <c r="D63" i="1" s="1"/>
  <c r="D8" i="44"/>
  <c r="D64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F5" i="45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E5" i="45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F13" i="45"/>
  <c r="J69" i="1" s="1"/>
  <c r="BH12" i="1"/>
  <c r="F14" i="47"/>
  <c r="T70" i="1" s="1"/>
  <c r="F14" i="46"/>
  <c r="O70" i="1" s="1"/>
  <c r="F14" i="45"/>
  <c r="J70" i="1" s="1"/>
  <c r="E13" i="45"/>
  <c r="K69" i="1" s="1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F15" i="47" l="1"/>
  <c r="T71" i="1" s="1"/>
  <c r="K2" i="44"/>
  <c r="F15" i="44"/>
  <c r="E71" i="1" s="1"/>
  <c r="F15" i="46"/>
  <c r="O71" i="1" s="1"/>
  <c r="F15" i="45"/>
  <c r="J71" i="1" s="1"/>
  <c r="E15" i="46"/>
  <c r="P71" i="1" s="1"/>
  <c r="I2" i="44"/>
  <c r="E15" i="44" s="1"/>
  <c r="F71" i="1" s="1"/>
  <c r="E15" i="47"/>
  <c r="U71" i="1" s="1"/>
  <c r="E15" i="45"/>
  <c r="K71" i="1" s="1"/>
  <c r="H13" i="46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G63" i="1"/>
  <c r="G70" i="1"/>
  <c r="G65" i="1"/>
  <c r="G64" i="1"/>
  <c r="L70" i="1"/>
  <c r="G66" i="1"/>
  <c r="G62" i="1"/>
  <c r="Q70" i="1"/>
  <c r="F5" i="44" l="1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E5" i="44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H7" i="45"/>
  <c r="H9" i="45"/>
  <c r="H14" i="47"/>
  <c r="I14" i="47" s="1"/>
  <c r="H8" i="45"/>
  <c r="H10" i="45"/>
  <c r="H14" i="45"/>
  <c r="I14" i="45" s="1"/>
  <c r="H6" i="45"/>
  <c r="H14" i="46"/>
  <c r="I14" i="46" s="1"/>
  <c r="H11" i="45"/>
  <c r="I11" i="45" s="1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I7" i="45" l="1"/>
  <c r="I8" i="45"/>
  <c r="H15" i="47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<sst xmlns="http://schemas.openxmlformats.org/spreadsheetml/2006/main" count="391" uniqueCount="156">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</sst>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topLeftCell="A2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5.7471373194587186E-2</v>
      </c>
      <c r="H3" s="6">
        <f>H2*(1+G3)</f>
        <v>1.0574713731945873</v>
      </c>
      <c r="I3" s="4">
        <f>ohsr</f>
        <v>5.7471373194587186E-2</v>
      </c>
      <c r="J3" s="6">
        <f>J2*(1+I3)</f>
        <v>1.0574713731945873</v>
      </c>
      <c r="K3" s="18"/>
      <c r="L3" s="18">
        <f>(1+K6)^0.5-1</f>
        <v>4.605974787098277E-2</v>
      </c>
      <c r="M3" s="6">
        <f>M2*(1+L3)</f>
        <v>1.0460597478709828</v>
      </c>
      <c r="N3" s="8"/>
      <c r="O3" s="17"/>
      <c r="P3" s="18"/>
      <c r="Q3" s="6"/>
      <c r="R3" s="4">
        <f>ohsb</f>
        <v>5.7471382685923833E-2</v>
      </c>
      <c r="S3" s="6">
        <f>S2*(1+R3)</f>
        <v>1.0574713826859239</v>
      </c>
      <c r="T3" s="4">
        <f>ohsb</f>
        <v>5.7471382685923833E-2</v>
      </c>
      <c r="U3" s="6">
        <f>U2*(1+T3)</f>
        <v>1.0574713826859239</v>
      </c>
      <c r="V3" s="18"/>
      <c r="W3" s="18">
        <f>(1+V6)^0.5-1</f>
        <v>4.605974787098277E-2</v>
      </c>
      <c r="X3" s="6">
        <f>X2*(1+W3)</f>
        <v>1.0460597478709828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5.7471373194587186E-2</v>
      </c>
      <c r="H4" s="6">
        <f t="shared" ref="H4:J12" si="0">H3*(1+G4)</f>
        <v>1.1182457051260462</v>
      </c>
      <c r="I4" s="4">
        <f>ohsr</f>
        <v>5.7471373194587186E-2</v>
      </c>
      <c r="J4" s="6">
        <f t="shared" si="0"/>
        <v>1.1182457051260462</v>
      </c>
      <c r="K4" s="18"/>
      <c r="L4" s="18">
        <f>(1+K6)^0.5-1</f>
        <v>4.605974787098277E-2</v>
      </c>
      <c r="M4" s="6">
        <f t="shared" ref="M4:M12" si="1">M3*(1+L4)</f>
        <v>1.0942409961159041</v>
      </c>
      <c r="N4" s="8">
        <v>0.46</v>
      </c>
      <c r="O4" s="17">
        <f>B4*N4</f>
        <v>13382.78</v>
      </c>
      <c r="P4" s="18"/>
      <c r="Q4" s="6"/>
      <c r="R4" s="4">
        <f>ohsb</f>
        <v>5.7471382685923833E-2</v>
      </c>
      <c r="S4" s="6">
        <f t="shared" ref="S4:U12" si="2">S3*(1+R4)</f>
        <v>1.1182457251996798</v>
      </c>
      <c r="T4" s="4">
        <f>ohsb</f>
        <v>5.7471382685923833E-2</v>
      </c>
      <c r="U4" s="6">
        <f t="shared" si="2"/>
        <v>1.1182457251996798</v>
      </c>
      <c r="V4" s="18"/>
      <c r="W4" s="18">
        <f>(1+V6)^0.5-1</f>
        <v>4.605974787098277E-2</v>
      </c>
      <c r="X4" s="6">
        <f t="shared" ref="X4:X12" si="3">X3*(1+W4)</f>
        <v>1.0942409961159041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5.7471373194587186E-2</v>
      </c>
      <c r="H5" s="6">
        <f t="shared" si="0"/>
        <v>1.1825128213685896</v>
      </c>
      <c r="I5" s="4">
        <f>ohsr</f>
        <v>5.7471373194587186E-2</v>
      </c>
      <c r="J5" s="6">
        <f t="shared" si="0"/>
        <v>1.1825128213685896</v>
      </c>
      <c r="K5" s="18"/>
      <c r="L5" s="18">
        <f>(1+K6)^0.5-1</f>
        <v>4.605974787098277E-2</v>
      </c>
      <c r="M5" s="6">
        <f t="shared" si="1"/>
        <v>1.1446414605070956</v>
      </c>
      <c r="N5" s="8"/>
      <c r="O5" s="17"/>
      <c r="P5" s="18"/>
      <c r="Q5" s="6"/>
      <c r="R5" s="4">
        <f>ohsb</f>
        <v>5.7471382685923833E-2</v>
      </c>
      <c r="S5" s="6">
        <f t="shared" si="2"/>
        <v>1.182512853209529</v>
      </c>
      <c r="T5" s="4">
        <f>ohsb</f>
        <v>5.7471382685923833E-2</v>
      </c>
      <c r="U5" s="6">
        <f t="shared" si="2"/>
        <v>1.182512853209529</v>
      </c>
      <c r="V5" s="18"/>
      <c r="W5" s="18">
        <f>(1+V6)^0.5-1</f>
        <v>4.605974787098277E-2</v>
      </c>
      <c r="X5" s="6">
        <f t="shared" si="3"/>
        <v>1.1446414605070956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54018.03</v>
      </c>
      <c r="C6" s="11">
        <f>46038*hsprem</f>
        <v>63532.439999999995</v>
      </c>
      <c r="D6" s="11">
        <f>32249*hsprem</f>
        <v>44503.619999999995</v>
      </c>
      <c r="E6" s="4">
        <f>B6/B4-1</f>
        <v>0.85673632832640156</v>
      </c>
      <c r="F6" s="4">
        <f>E6*(1-abilitybias)</f>
        <v>0.47120498057952087</v>
      </c>
      <c r="G6" s="4">
        <f>3.4*ohsr</f>
        <v>0.19540266886159643</v>
      </c>
      <c r="H6" s="6">
        <f t="shared" si="0"/>
        <v>1.4135789826270682</v>
      </c>
      <c r="I6" s="4">
        <f>ohsr</f>
        <v>5.7471373194587186E-2</v>
      </c>
      <c r="J6" s="6">
        <f t="shared" si="0"/>
        <v>1.2504734570328482</v>
      </c>
      <c r="K6" s="18">
        <f>(1-rsignal)*F6</f>
        <v>9.4240996115904155E-2</v>
      </c>
      <c r="L6" s="18">
        <f>(1+K6)^0.5-1</f>
        <v>4.605974787098277E-2</v>
      </c>
      <c r="M6" s="6">
        <f t="shared" si="1"/>
        <v>1.1973633575807259</v>
      </c>
      <c r="N6" s="8">
        <v>0.46</v>
      </c>
      <c r="O6" s="17">
        <f>B6*N6</f>
        <v>24848.293799999999</v>
      </c>
      <c r="P6" s="18">
        <f>O6/O4-1</f>
        <v>0.85673632832640134</v>
      </c>
      <c r="Q6" s="4">
        <f>P6*(1-abilitybias)</f>
        <v>0.47120498057952076</v>
      </c>
      <c r="R6" s="4">
        <f>3.4*ohsb</f>
        <v>0.19540270113214103</v>
      </c>
      <c r="S6" s="6">
        <f t="shared" si="2"/>
        <v>1.413579058850146</v>
      </c>
      <c r="T6" s="4">
        <f>ohsb</f>
        <v>5.7471382685923833E-2</v>
      </c>
      <c r="U6" s="6">
        <f t="shared" si="2"/>
        <v>1.2504735019273576</v>
      </c>
      <c r="V6" s="18">
        <f>(1-rsignal)*Q6</f>
        <v>9.4240996115904127E-2</v>
      </c>
      <c r="W6" s="18">
        <f>(1+V6)^0.5-1</f>
        <v>4.605974787098277E-2</v>
      </c>
      <c r="X6" s="6">
        <f t="shared" si="3"/>
        <v>1.1973633575807259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4.814601372016046E-2</v>
      </c>
      <c r="H7" s="6">
        <f t="shared" si="0"/>
        <v>1.4816371757191613</v>
      </c>
      <c r="I7" s="4">
        <f>ocr</f>
        <v>4.814601372016046E-2</v>
      </c>
      <c r="J7" s="6">
        <f t="shared" si="0"/>
        <v>1.310678769251848</v>
      </c>
      <c r="K7" s="18"/>
      <c r="L7" s="18">
        <f>(1+K10)^0.25-1</f>
        <v>5.7093054765526174E-2</v>
      </c>
      <c r="M7" s="6">
        <f t="shared" si="1"/>
        <v>1.2657244893293165</v>
      </c>
      <c r="N7" s="8"/>
      <c r="O7" s="17"/>
      <c r="P7" s="18"/>
      <c r="Q7" s="4"/>
      <c r="R7" s="4">
        <f>ocb</f>
        <v>4.2281471031529412E-2</v>
      </c>
      <c r="S7" s="6">
        <f t="shared" si="2"/>
        <v>1.473347260877695</v>
      </c>
      <c r="T7" s="4">
        <f>ocb</f>
        <v>4.2281471031529412E-2</v>
      </c>
      <c r="U7" s="6">
        <f t="shared" si="2"/>
        <v>1.3033453610747943</v>
      </c>
      <c r="V7" s="18"/>
      <c r="W7" s="18">
        <f>(1+V10)^0.25-1</f>
        <v>5.2107071896435375E-2</v>
      </c>
      <c r="X7" s="6">
        <f t="shared" si="3"/>
        <v>1.259754456140342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4.814601372016046E-2</v>
      </c>
      <c r="H8" s="6">
        <f t="shared" si="0"/>
        <v>1.5529720995096357</v>
      </c>
      <c r="I8" s="4">
        <f>ocr</f>
        <v>4.814601372016046E-2</v>
      </c>
      <c r="J8" s="6">
        <f t="shared" si="0"/>
        <v>1.3737827272589704</v>
      </c>
      <c r="K8" s="18"/>
      <c r="L8" s="18">
        <f>(1+K10)^0.25-1</f>
        <v>5.7093054765526174E-2</v>
      </c>
      <c r="M8" s="6">
        <f t="shared" si="1"/>
        <v>1.3379885669166627</v>
      </c>
      <c r="N8" s="8"/>
      <c r="O8" s="17"/>
      <c r="P8" s="18"/>
      <c r="Q8" s="4"/>
      <c r="R8" s="4">
        <f>ocb</f>
        <v>4.2281471031529412E-2</v>
      </c>
      <c r="S8" s="6">
        <f t="shared" si="2"/>
        <v>1.5356425504078783</v>
      </c>
      <c r="T8" s="4">
        <f>ocb</f>
        <v>4.2281471031529412E-2</v>
      </c>
      <c r="U8" s="6">
        <f t="shared" si="2"/>
        <v>1.3584527202031564</v>
      </c>
      <c r="V8" s="18"/>
      <c r="W8" s="18">
        <f>(1+V10)^0.25-1</f>
        <v>5.2107071896435375E-2</v>
      </c>
      <c r="X8" s="6">
        <f t="shared" si="3"/>
        <v>1.3253965721583016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4.814601372016046E-2</v>
      </c>
      <c r="H9" s="6">
        <f t="shared" si="0"/>
        <v>1.6277415155196528</v>
      </c>
      <c r="I9" s="4">
        <f>ocr</f>
        <v>4.814601372016046E-2</v>
      </c>
      <c r="J9" s="6">
        <f t="shared" si="0"/>
        <v>1.4399248892941001</v>
      </c>
      <c r="K9" s="18"/>
      <c r="L9" s="18">
        <f>(1+K10)^0.25-1</f>
        <v>5.7093054765526174E-2</v>
      </c>
      <c r="M9" s="6">
        <f t="shared" si="1"/>
        <v>1.4143784214432835</v>
      </c>
      <c r="N9" s="8"/>
      <c r="O9" s="17"/>
      <c r="P9" s="18"/>
      <c r="Q9" s="4"/>
      <c r="R9" s="4">
        <f>ocb</f>
        <v>4.2281471031529412E-2</v>
      </c>
      <c r="S9" s="6">
        <f t="shared" si="2"/>
        <v>1.600571776417733</v>
      </c>
      <c r="T9" s="4">
        <f>ocb</f>
        <v>4.2281471031529412E-2</v>
      </c>
      <c r="U9" s="6">
        <f t="shared" si="2"/>
        <v>1.4158900995401285</v>
      </c>
      <c r="V9" s="18"/>
      <c r="W9" s="18">
        <f>(1+V10)^0.25-1</f>
        <v>5.2107071896435375E-2</v>
      </c>
      <c r="X9" s="6">
        <f t="shared" si="3"/>
        <v>1.3944591066350434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176140.4952</v>
      </c>
      <c r="C10" s="11">
        <f>80508*hsprem*colprem</f>
        <v>204425.9136</v>
      </c>
      <c r="D10" s="11">
        <f>58229*hsprem*colprem</f>
        <v>147855.07679999998</v>
      </c>
      <c r="E10" s="4">
        <f>B10/B6-1</f>
        <v>2.2607722865865343</v>
      </c>
      <c r="F10" s="4">
        <f>E10*(1-abilitybias)</f>
        <v>1.2434247576225939</v>
      </c>
      <c r="G10" s="4">
        <f>6.7*ocr</f>
        <v>0.32257829192507509</v>
      </c>
      <c r="H10" s="6">
        <f t="shared" si="0"/>
        <v>2.1528155932915154</v>
      </c>
      <c r="I10" s="4">
        <f>ocr</f>
        <v>4.814601372016046E-2</v>
      </c>
      <c r="J10" s="6">
        <f t="shared" si="0"/>
        <v>1.5092515327700542</v>
      </c>
      <c r="K10" s="18">
        <f>(1-rsignal)*F10</f>
        <v>0.24868495152451872</v>
      </c>
      <c r="L10" s="18">
        <f>(1+K10)^0.25-1</f>
        <v>5.7093054765526174E-2</v>
      </c>
      <c r="M10" s="6">
        <f t="shared" si="1"/>
        <v>1.4951296061179233</v>
      </c>
      <c r="N10" s="8">
        <v>0.43</v>
      </c>
      <c r="O10" s="17">
        <f>B10*N10</f>
        <v>75740.412936000008</v>
      </c>
      <c r="P10" s="18">
        <f>O10/O6-1</f>
        <v>2.0481132244178477</v>
      </c>
      <c r="Q10" s="4">
        <f>P10*(1-abilitybias)</f>
        <v>1.1264622734298164</v>
      </c>
      <c r="R10" s="4">
        <f>6.7*ocb</f>
        <v>0.28328585591124705</v>
      </c>
      <c r="S10" s="6">
        <f t="shared" si="2"/>
        <v>2.0539911220476155</v>
      </c>
      <c r="T10" s="4">
        <f>ocb</f>
        <v>4.2281471031529412E-2</v>
      </c>
      <c r="U10" s="6">
        <f t="shared" si="2"/>
        <v>1.4757560157676637</v>
      </c>
      <c r="V10" s="18">
        <f>(1-rsignal)*Q10</f>
        <v>0.22529245468596323</v>
      </c>
      <c r="W10" s="18">
        <f>(1+V10)^0.25-1</f>
        <v>5.2107071896435375E-2</v>
      </c>
      <c r="X10" s="6">
        <f t="shared" si="3"/>
        <v>1.4671202875611147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2.9774349546586823E-2</v>
      </c>
      <c r="H11" s="6">
        <f t="shared" si="0"/>
        <v>2.2169142772755195</v>
      </c>
      <c r="I11" s="4">
        <f>oar</f>
        <v>2.9774349546586823E-2</v>
      </c>
      <c r="J11" s="6">
        <f t="shared" si="0"/>
        <v>1.5541885154604715</v>
      </c>
      <c r="K11" s="18"/>
      <c r="L11" s="18">
        <f>(1+K12)^0.5-1</f>
        <v>8.1563428711824315E-2</v>
      </c>
      <c r="M11" s="6">
        <f t="shared" si="1"/>
        <v>1.6170775031614606</v>
      </c>
      <c r="N11" s="8"/>
      <c r="O11" s="17"/>
      <c r="P11" s="18"/>
      <c r="Q11" s="4"/>
      <c r="R11" s="4">
        <f>oab</f>
        <v>2.525421244054684E-2</v>
      </c>
      <c r="S11" s="6">
        <f t="shared" si="2"/>
        <v>2.1058630501948032</v>
      </c>
      <c r="T11" s="4">
        <f>oab</f>
        <v>2.525421244054684E-2</v>
      </c>
      <c r="U11" s="6">
        <f t="shared" si="2"/>
        <v>1.5130250717002753</v>
      </c>
      <c r="V11" s="18"/>
      <c r="W11" s="18">
        <f>(1+V12)^0.5-1</f>
        <v>7.5530777168768548E-2</v>
      </c>
      <c r="X11" s="6">
        <f t="shared" si="3"/>
        <v>1.577933023080673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448004.46297599992</v>
      </c>
      <c r="C12" s="11">
        <f>107726*hsprem*colprem*maprem</f>
        <v>536134.20403199992</v>
      </c>
      <c r="D12" s="11">
        <f>72310*hsprem*colprem*maprem</f>
        <v>359874.72191999998</v>
      </c>
      <c r="E12" s="4">
        <f>B12/B10-1</f>
        <v>1.5434495484261586</v>
      </c>
      <c r="F12" s="4">
        <f>E12*(1-abilitybias)</f>
        <v>0.84889725163438723</v>
      </c>
      <c r="G12" s="4">
        <f>6.7*oar</f>
        <v>0.19948814196213172</v>
      </c>
      <c r="H12" s="6">
        <f t="shared" si="0"/>
        <v>2.6591623873385348</v>
      </c>
      <c r="I12" s="4">
        <f>oar</f>
        <v>2.9774349546586823E-2</v>
      </c>
      <c r="J12" s="6">
        <f t="shared" si="0"/>
        <v>1.6004634675810823</v>
      </c>
      <c r="K12" s="18">
        <f>(1-rsignal)*F12</f>
        <v>0.16977945032687741</v>
      </c>
      <c r="L12" s="18">
        <f>(1+K12)^0.5-1</f>
        <v>8.1563428711824315E-2</v>
      </c>
      <c r="M12" s="6">
        <f t="shared" si="1"/>
        <v>1.7489718888120653</v>
      </c>
      <c r="N12" s="8">
        <v>0.41</v>
      </c>
      <c r="O12" s="17">
        <f>B12*N12</f>
        <v>183681.82982015997</v>
      </c>
      <c r="P12" s="18">
        <f>O12/O10-1</f>
        <v>1.4251495694295926</v>
      </c>
      <c r="Q12" s="4">
        <f>P12*(1-abilitybias)</f>
        <v>0.78383226318627597</v>
      </c>
      <c r="R12" s="4">
        <f>6.7*oab</f>
        <v>0.16920322335166382</v>
      </c>
      <c r="S12" s="6">
        <f t="shared" si="2"/>
        <v>2.4621818662249306</v>
      </c>
      <c r="T12" s="4">
        <f>oab</f>
        <v>2.525421244054684E-2</v>
      </c>
      <c r="U12" s="6">
        <f t="shared" si="2"/>
        <v>1.5512353282888676</v>
      </c>
      <c r="V12" s="18">
        <f>(1-rsignal)*Q12</f>
        <v>0.15676645263725517</v>
      </c>
      <c r="W12" s="18">
        <f>(1+V12)^0.5-1</f>
        <v>7.5530777168768548E-2</v>
      </c>
      <c r="X12" s="6">
        <f t="shared" si="3"/>
        <v>1.6971155306342205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39">
        <v>1.38</v>
      </c>
      <c r="G15" s="39">
        <v>1.84</v>
      </c>
      <c r="H15" s="39">
        <v>1.96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5.7471373194587186E-2</v>
      </c>
      <c r="B28" s="10">
        <v>4.814601372016046E-2</v>
      </c>
      <c r="C28" s="10">
        <v>2.9774349546586823E-2</v>
      </c>
      <c r="D28" s="10"/>
      <c r="E28" s="10">
        <v>5.7471382685923833E-2</v>
      </c>
      <c r="F28" s="10">
        <v>4.2281471031529412E-2</v>
      </c>
      <c r="G28" s="10">
        <v>2.525421244054684E-2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-0.20710087881797401</v>
      </c>
      <c r="B29" s="9">
        <f>(1+ocr)^3*(1+6.7*ocr)-(1+F10)</f>
        <v>-0.72047087973555013</v>
      </c>
      <c r="C29" s="9">
        <f>(1+oar)*(1+6.7*oar)-(1+F12)</f>
        <v>-0.61369513045648905</v>
      </c>
      <c r="D29" s="9"/>
      <c r="E29" s="9">
        <f>(1+ohsb)*(1+3.4*ohsb)-(1+Q6)</f>
        <v>-0.20710083334682738</v>
      </c>
      <c r="F29" s="9">
        <f>(1+ocb)^3*(1+6.7*ocb)-(1+Q10)</f>
        <v>-0.67341929773774445</v>
      </c>
      <c r="G29" s="9">
        <f>(1+oab)*(1+6.7*oab)-(1+Q12)</f>
        <v>-0.58510173324591719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168475.7821143794</v>
      </c>
      <c r="C32" s="3">
        <f>ExcellentStudent!C5</f>
        <v>74601.243856037676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81818.663776349102</v>
      </c>
      <c r="H32" s="17">
        <f>GoodStudent!C5</f>
        <v>36874.751854085276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38213.66238737513</v>
      </c>
      <c r="M32" s="17">
        <f>FairStudent!C5</f>
        <v>17578.283750335449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26016.643629067821</v>
      </c>
      <c r="R32" s="17">
        <f>PoorStudent!C5</f>
        <v>11967.655854539755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178158.31666252486</v>
      </c>
      <c r="C33" s="3">
        <f>ExcellentStudent!C6</f>
        <v>78888.680490533938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86520.894736522125</v>
      </c>
      <c r="H33" s="17">
        <f>GoodStudent!C6</f>
        <v>38993.994829339892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40409.854039571932</v>
      </c>
      <c r="M33" s="17">
        <f>FairStudent!C6</f>
        <v>18588.532022712734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27511.855864344558</v>
      </c>
      <c r="R33" s="17">
        <f>PoorStudent!C6</f>
        <v>12655.453584009445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188397.3197671563</v>
      </c>
      <c r="C34" s="3">
        <f>ExcellentStudent!C7</f>
        <v>83422.522036593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91493.369367054387</v>
      </c>
      <c r="H34" s="17">
        <f>GoodStudent!C7</f>
        <v>41235.033628629826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42732.263841818974</v>
      </c>
      <c r="M34" s="17">
        <f>FairStudent!C7</f>
        <v>19656.840660159611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199224.77244035454</v>
      </c>
      <c r="C35" s="3">
        <f>ExcellentStudent!C8</f>
        <v>88216.929725182956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96751.618942778601</v>
      </c>
      <c r="H35" s="17">
        <f>GoodStudent!C8</f>
        <v>43604.868026367752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45188.145724521717</v>
      </c>
      <c r="M35" s="17">
        <f>FairStudent!C8</f>
        <v>20786.546472135873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30765.014660350127</v>
      </c>
      <c r="R35" s="17">
        <f>PoorStudent!C8</f>
        <v>14151.906870781528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238153.82467854401</v>
      </c>
      <c r="C36" s="3">
        <f>ExcellentStudent!C9</f>
        <v>105454.75607906797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115657.14350087772</v>
      </c>
      <c r="H36" s="17">
        <f>GoodStudent!C9</f>
        <v>52125.377021230546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54018.03</v>
      </c>
      <c r="M36" s="17">
        <f>FairStudent!C9</f>
        <v>24848.293799999999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36776.580632548685</v>
      </c>
      <c r="R36" s="17">
        <f>PoorStudent!C9</f>
        <v>16917.227699502746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249619.98198902587</v>
      </c>
      <c r="C37" s="3">
        <f>ExcellentStudent!C10</f>
        <v>109913.53829336207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121225.57391870553</v>
      </c>
      <c r="H37" s="17">
        <f>GoodStudent!C10</f>
        <v>54329.314639761244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56618.782813516031</v>
      </c>
      <c r="M37" s="17">
        <f>FairStudent!C10</f>
        <v>25898.916214487632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38547.226388263953</v>
      </c>
      <c r="R37" s="17">
        <f>PoorStudent!C10</f>
        <v>17632.512972413057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261638.18906669569</v>
      </c>
      <c r="C38" s="3">
        <f>ExcellentStudent!C11</f>
        <v>114560.84437868574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127062.10206382984</v>
      </c>
      <c r="H38" s="17">
        <f>GoodStudent!C11</f>
        <v>56626.437982865158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59344.751507674351</v>
      </c>
      <c r="M38" s="17">
        <f>FairStudent!C11</f>
        <v>26993.960490158493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40403.12167882744</v>
      </c>
      <c r="R38" s="17">
        <f>PoorStudent!C11</f>
        <v>18378.041558869205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274235.02490721876</v>
      </c>
      <c r="C39" s="3">
        <f>ExcellentStudent!C12</f>
        <v>119404.6454016307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133179.63577310741</v>
      </c>
      <c r="H39" s="17">
        <f>GoodStudent!C12</f>
        <v>59020.687080056363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62201.964727982355</v>
      </c>
      <c r="M39" s="17">
        <f>FairStudent!C12</f>
        <v>28135.304848649379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42348.370929513578</v>
      </c>
      <c r="R39" s="17">
        <f>PoorStudent!C12</f>
        <v>19155.092190656775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362697.29082781979</v>
      </c>
      <c r="C40" s="3">
        <f>ExcellentStudent!C13</f>
        <v>153230.29257401061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176140.4952</v>
      </c>
      <c r="H40" s="17">
        <f>GoodStudent!C13</f>
        <v>75740.412936000008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82266.968264318668</v>
      </c>
      <c r="M40" s="17">
        <f>FairStudent!C13</f>
        <v>36105.638764022879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56009.036089765563</v>
      </c>
      <c r="R40" s="17">
        <f>PoorStudent!C13</f>
        <v>24581.458876945821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373496.36674452724</v>
      </c>
      <c r="C41" s="3">
        <f>ExcellentStudent!C14</f>
        <v>157100.00293500183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181384.96387339369</v>
      </c>
      <c r="H41" s="17">
        <f>GoodStudent!C14</f>
        <v>77653.177414620499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84716.413733558438</v>
      </c>
      <c r="M41" s="17">
        <f>FairStudent!C14</f>
        <v>37017.458235671154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57676.668708069628</v>
      </c>
      <c r="R41" s="17">
        <f>PoorStudent!C14</f>
        <v>25202.244261522781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448004.46297599992</v>
      </c>
      <c r="C42" s="3">
        <f>ExcellentStudent!C15</f>
        <v>183681.82982015997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217569.11329636537</v>
      </c>
      <c r="H42" s="17">
        <f>GoodStudent!C15</f>
        <v>90792.345336672908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101616.33370296123</v>
      </c>
      <c r="M42" s="17">
        <f>FairStudent!C15</f>
        <v>43280.931489432311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69182.480183207867</v>
      </c>
      <c r="R42" s="17">
        <f>PoorStudent!C15</f>
        <v>29466.545226268408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279921.70521274535</v>
      </c>
      <c r="C47" s="3">
        <f>ExcellentStudentCon!C5</f>
        <v>118410.0351961267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116707.18324646309</v>
      </c>
      <c r="H47" s="17">
        <f>GoodStudentCon!C5</f>
        <v>51323.126673213053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43198.062058970216</v>
      </c>
      <c r="M47" s="17">
        <f>FairStudentCon!C5</f>
        <v>19871.107833713602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26016.643629067821</v>
      </c>
      <c r="R47" s="17">
        <f>PoorStudentCon!C5</f>
        <v>11967.655854539755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296009.18999829231</v>
      </c>
      <c r="C48" s="3">
        <f>ExcellentStudentCon!C6</f>
        <v>125215.22364273702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123414.50532930966</v>
      </c>
      <c r="H48" s="17">
        <f>GoodStudentCon!C6</f>
        <v>54272.737726887433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45680.714004844231</v>
      </c>
      <c r="M48" s="17">
        <f>FairStudentCon!C6</f>
        <v>21013.127876418217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27511.855864344558</v>
      </c>
      <c r="R48" s="17">
        <f>PoorStudentCon!C6</f>
        <v>12655.453584009445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313021.24462571164</v>
      </c>
      <c r="C49" s="3">
        <f>ExcellentStudentCon!C7</f>
        <v>132411.51567881231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130507.3064227158</v>
      </c>
      <c r="H49" s="17">
        <f>GoodStudentCon!C7</f>
        <v>57391.867006202163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48306.047367211846</v>
      </c>
      <c r="M49" s="17">
        <f>FairStudentCon!C7</f>
        <v>22220.781390032105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331011.00539343012</v>
      </c>
      <c r="C50" s="3">
        <f>ExcellentStudentCon!C8</f>
        <v>140021.38856841254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138007.74053475607</v>
      </c>
      <c r="H50" s="17">
        <f>GoodStudentCon!C8</f>
        <v>60690.25695797526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51082.262243008292</v>
      </c>
      <c r="M50" s="17">
        <f>FairStudentCon!C8</f>
        <v>23497.8404208789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30765.014660350127</v>
      </c>
      <c r="R50" s="17">
        <f>PoorStudentCon!C8</f>
        <v>14151.906870781528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350034.6624159115</v>
      </c>
      <c r="C51" s="3">
        <f>ExcellentStudentCon!C9</f>
        <v>148068.61137504224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145939.23489477081</v>
      </c>
      <c r="H51" s="17">
        <f>GoodStudentCon!C9</f>
        <v>64178.209940914101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54018.030000000006</v>
      </c>
      <c r="M51" s="17">
        <f>FairStudentCon!C9</f>
        <v>24848.293799999999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32533.122299232062</v>
      </c>
      <c r="R51" s="17">
        <f>PoorStudentCon!C9</f>
        <v>14965.23652628777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366887.43607511971</v>
      </c>
      <c r="C52" s="3">
        <f>ExcellentStudentCon!C10</f>
        <v>154329.17007757485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152965.62730032415</v>
      </c>
      <c r="H52" s="17">
        <f>GoodStudentCon!C10</f>
        <v>66891.759065386272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56618.782813516031</v>
      </c>
      <c r="M52" s="17">
        <f>FairStudentCon!C10</f>
        <v>25898.916214487632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34099.462451810541</v>
      </c>
      <c r="R52" s="17">
        <f>PoorStudentCon!C10</f>
        <v>15597.988740953992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384551.60360614682</v>
      </c>
      <c r="C53" s="3">
        <f>ExcellentStudentCon!C11</f>
        <v>160854.4344115298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160330.31249103849</v>
      </c>
      <c r="H53" s="17">
        <f>GoodStudentCon!C11</f>
        <v>69720.041038557451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59344.751507674358</v>
      </c>
      <c r="M53" s="17">
        <f>FairStudentCon!C11</f>
        <v>26993.960490158497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35741.215638865506</v>
      </c>
      <c r="R53" s="17">
        <f>PoorStudentCon!C11</f>
        <v>16257.494650054759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403066.23038947809</v>
      </c>
      <c r="C54" s="3">
        <f>ExcellentStudentCon!C12</f>
        <v>167655.59652039394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168049.57791598962</v>
      </c>
      <c r="H54" s="17">
        <f>GoodStudentCon!C12</f>
        <v>72667.906934046259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62201.964727982348</v>
      </c>
      <c r="M54" s="17">
        <f>FairStudentCon!C12</f>
        <v>28135.304848649379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37462.012697389531</v>
      </c>
      <c r="R54" s="17">
        <f>PoorStudentCon!C12</f>
        <v>16944.885439146296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422472.26264794322</v>
      </c>
      <c r="C55" s="3">
        <f>ExcellentStudentCon!C13</f>
        <v>174744.32176794478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176140.4952</v>
      </c>
      <c r="H55" s="17">
        <f>GoodStudentCon!C13</f>
        <v>75740.412936000008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65196.741375196711</v>
      </c>
      <c r="M55" s="17">
        <f>FairStudentCon!C13</f>
        <v>29324.906925570798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39265.65927470287</v>
      </c>
      <c r="R55" s="17">
        <f>PoorStudentCon!C13</f>
        <v>17661.340121974143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435051.09946976043</v>
      </c>
      <c r="C56" s="3">
        <f>ExcellentStudentCon!C14</f>
        <v>179157.35199265173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181384.96387339369</v>
      </c>
      <c r="H56" s="17">
        <f>GoodStudentCon!C14</f>
        <v>77653.177414620499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67137.93194220023</v>
      </c>
      <c r="M56" s="17">
        <f>FairStudentCon!C14</f>
        <v>30065.484354868429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40434.768739125051</v>
      </c>
      <c r="R56" s="17">
        <f>PoorStudentCon!C14</f>
        <v>18107.36335739923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448004.46297599992</v>
      </c>
      <c r="C57" s="3">
        <f>ExcellentStudentCon!C15</f>
        <v>183681.82982015997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186785.5831902551</v>
      </c>
      <c r="H57" s="17">
        <f>GoodStudentCon!C15</f>
        <v>79614.247253732785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69136.920195682251</v>
      </c>
      <c r="M57" s="17">
        <f>FairStudentCon!C15</f>
        <v>30824.764483894214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41638.687677399153</v>
      </c>
      <c r="R57" s="17">
        <f>PoorStudentCon!C15</f>
        <v>18564.650558365163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256153.03816020337</v>
      </c>
      <c r="C61" s="3">
        <f>ExcellentStudentReas!C5</f>
        <v>108231.77709741255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117809.51596386722</v>
      </c>
      <c r="H61" s="3">
        <f>GoodStudentReas!C5</f>
        <v>51625.223629010005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45114.149901115641</v>
      </c>
      <c r="M61" s="3">
        <f>FairStudentReas!C5</f>
        <v>20752.508954513196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26587.37892591114</v>
      </c>
      <c r="R61" s="3">
        <f>PoorStudentReas!C5</f>
        <v>12230.194305919124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267951.38251424854</v>
      </c>
      <c r="C62" s="3">
        <f>ExcellentStudentReas!C6</f>
        <v>113216.90546214777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123235.79256596547</v>
      </c>
      <c r="H62" s="3">
        <f>GoodStudentReas!C6</f>
        <v>54003.068413145309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47192.096270974747</v>
      </c>
      <c r="M62" s="3">
        <f>FairStudentReas!C6</f>
        <v>21708.364284648385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27811.986895788883</v>
      </c>
      <c r="R62" s="3">
        <f>PoorStudentReas!C6</f>
        <v>12793.513972062889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280293.15563453612</v>
      </c>
      <c r="C63" s="3">
        <f>ExcellentStudentReas!C7</f>
        <v>118431.64758246721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128912.00210023459</v>
      </c>
      <c r="H63" s="3">
        <f>GoodStudentReas!C7</f>
        <v>56490.436128514215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49365.752326718997</v>
      </c>
      <c r="M63" s="3">
        <f>FairStudentReas!C7</f>
        <v>22708.246070290737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293203.38771302497</v>
      </c>
      <c r="C64" s="3">
        <f>ExcellentStudentReas!C8</f>
        <v>123886.57941006072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134849.65641451496</v>
      </c>
      <c r="H64" s="3">
        <f>GoodStudentReas!C8</f>
        <v>59092.371373715432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51639.526432349056</v>
      </c>
      <c r="M64" s="3">
        <f>FairStudentReas!C8</f>
        <v>23754.182158880561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30433.016244810504</v>
      </c>
      <c r="R64" s="3">
        <f>PoorStudentReas!C8</f>
        <v>13999.187472612832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306708.26182600489</v>
      </c>
      <c r="C65" s="3">
        <f>ExcellentStudentReas!C9</f>
        <v>129592.76402228659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141060.79758945617</v>
      </c>
      <c r="H65" s="3">
        <f>GoodStudentReas!C9</f>
        <v>61814.15110028725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54018.03</v>
      </c>
      <c r="M65" s="3">
        <f>FairStudentReas!C9</f>
        <v>24848.293799999999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31834.753299999997</v>
      </c>
      <c r="R65" s="3">
        <f>PoorStudentReas!C9</f>
        <v>14643.986517999998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324219.17341547634</v>
      </c>
      <c r="C66" s="3">
        <f>ExcellentStudentReas!C10</f>
        <v>136345.46349445367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149114.38943149979</v>
      </c>
      <c r="H66" s="3">
        <f>GoodStudentReas!C10</f>
        <v>65035.105515887029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57102.084345115836</v>
      </c>
      <c r="M66" s="3">
        <f>FairStudentReas!C10</f>
        <v>26143.065631540347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33652.29661360391</v>
      </c>
      <c r="R66" s="3">
        <f>PoorStudentReas!C10</f>
        <v>15407.041776343853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342729.83643931971</v>
      </c>
      <c r="C67" s="3">
        <f>ExcellentStudentReas!C11</f>
        <v>143450.02636351198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157627.78543364041</v>
      </c>
      <c r="H67" s="3">
        <f>GoodStudentReas!C11</f>
        <v>68423.894434795613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60362.216773857217</v>
      </c>
      <c r="M67" s="3">
        <f>FairStudentReas!C11</f>
        <v>27505.304231996248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35573.609027150123</v>
      </c>
      <c r="R67" s="3">
        <f>PoorStudentReas!C11</f>
        <v>16209.857609895185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362297.32976092963</v>
      </c>
      <c r="C68" s="3">
        <f>ExcellentStudentReas!C12</f>
        <v>150924.78720078105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166627.23721997184</v>
      </c>
      <c r="H68" s="3">
        <f>GoodStudentReas!C12</f>
        <v>71989.263221543617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63808.480121895605</v>
      </c>
      <c r="M68" s="3">
        <f>FairStudentReas!C12</f>
        <v>28938.525097146208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37604.615035544623</v>
      </c>
      <c r="R68" s="3">
        <f>PoorStudentReas!C12</f>
        <v>17054.505825804976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382981.99105037423</v>
      </c>
      <c r="C69" s="3">
        <f>ExcellentStudentReas!C13</f>
        <v>158789.03593840636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176140.49520000003</v>
      </c>
      <c r="H69" s="3">
        <f>GoodStudentReas!C13</f>
        <v>75740.412936000008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67451.501171999989</v>
      </c>
      <c r="M69" s="3">
        <f>FairStudentReas!C13</f>
        <v>30446.426904960012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39751.577381205498</v>
      </c>
      <c r="R69" s="3">
        <f>PoorStudentReas!C13</f>
        <v>17943.166187028371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414219.31537532399</v>
      </c>
      <c r="C70" s="3">
        <f>ExcellentStudentReas!C14</f>
        <v>170782.49522871373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190507.11792351064</v>
      </c>
      <c r="H70" s="3">
        <f>GoodStudentReas!C14</f>
        <v>81461.145188139533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72953.076879347936</v>
      </c>
      <c r="M70" s="3">
        <f>FairStudentReas!C14</f>
        <v>32746.069191103747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42993.852329120018</v>
      </c>
      <c r="R70" s="3">
        <f>PoorStudentReas!C14</f>
        <v>19298.427474002994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448004.46297599992</v>
      </c>
      <c r="C71" s="3">
        <f>ExcellentStudentReas!C15</f>
        <v>183681.82982015997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206045.53165536001</v>
      </c>
      <c r="H71" s="3">
        <f>GoodStudentReas!C15</f>
        <v>87613.96879325762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78903.379964704873</v>
      </c>
      <c r="M71" s="3">
        <f>FairStudentReas!C15</f>
        <v>35219.405246330076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46500.578338612904</v>
      </c>
      <c r="R71" s="3">
        <f>PoorStudentReas!C15</f>
        <v>20756.052699249554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1.1182457051260462</v>
      </c>
      <c r="F2" s="6">
        <f>Meta!U4</f>
        <v>1.1182457251996798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26016.643629067821</v>
      </c>
      <c r="C5" s="1">
        <f>basebenefits*Meta!U2/benefitsindex</f>
        <v>11967.655854539755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37984.299483607574</v>
      </c>
    </row>
    <row r="6" spans="1:13" x14ac:dyDescent="0.2">
      <c r="A6" s="2">
        <v>9</v>
      </c>
      <c r="B6" s="1">
        <f>baseincome*Meta!J3/incomeindex</f>
        <v>27511.855864344558</v>
      </c>
      <c r="C6" s="1">
        <f>basebenefits*Meta!U3/benefitsindex</f>
        <v>12655.453584009445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40167.309448354004</v>
      </c>
      <c r="J6" s="1">
        <f>I6-I5</f>
        <v>2183.0099647464303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2308.4705516459944</v>
      </c>
    </row>
    <row r="8" spans="1:13" x14ac:dyDescent="0.2">
      <c r="A8" s="2">
        <v>11</v>
      </c>
      <c r="B8" s="1">
        <f>baseincome*Meta!J5/incomeindex</f>
        <v>30765.014660350127</v>
      </c>
      <c r="C8" s="1">
        <f>basebenefits*Meta!U5/benefitsindex</f>
        <v>14151.906870781528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44916.921531131651</v>
      </c>
      <c r="J8" s="1">
        <f t="shared" si="1"/>
        <v>2441.1415311316523</v>
      </c>
    </row>
    <row r="9" spans="1:13" x14ac:dyDescent="0.2">
      <c r="A9" s="2">
        <v>12</v>
      </c>
      <c r="B9" s="1">
        <f>baseincome*Meta!J6/incomeindex</f>
        <v>32533.122299232062</v>
      </c>
      <c r="C9" s="1">
        <f>basebenefits*Meta!U6/benefitsindex</f>
        <v>14965.23652628777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47498.358825519834</v>
      </c>
      <c r="J9" s="1">
        <f t="shared" si="1"/>
        <v>2581.4372943881826</v>
      </c>
    </row>
    <row r="10" spans="1:13" x14ac:dyDescent="0.2">
      <c r="A10" s="2">
        <v>13</v>
      </c>
      <c r="B10" s="1">
        <f>baseincome*Meta!J7/incomeindex</f>
        <v>34099.462451810541</v>
      </c>
      <c r="C10" s="1">
        <f>basebenefits*Meta!U7/benefitsindex</f>
        <v>15597.988740953992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49697.451192764536</v>
      </c>
      <c r="J10" s="1">
        <f t="shared" si="1"/>
        <v>2199.0923672447025</v>
      </c>
    </row>
    <row r="11" spans="1:13" x14ac:dyDescent="0.2">
      <c r="A11" s="2">
        <v>14</v>
      </c>
      <c r="B11" s="1">
        <f>baseincome*Meta!J8/incomeindex</f>
        <v>35741.215638865506</v>
      </c>
      <c r="C11" s="1">
        <f>basebenefits*Meta!U8/benefitsindex</f>
        <v>16257.494650054759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51998.710288920265</v>
      </c>
      <c r="J11" s="1">
        <f t="shared" si="1"/>
        <v>2301.2590961557289</v>
      </c>
    </row>
    <row r="12" spans="1:13" x14ac:dyDescent="0.2">
      <c r="A12" s="2">
        <v>15</v>
      </c>
      <c r="B12" s="1">
        <f>baseincome*Meta!J9/incomeindex</f>
        <v>37462.012697389531</v>
      </c>
      <c r="C12" s="1">
        <f>basebenefits*Meta!U9/benefitsindex</f>
        <v>16944.885439146296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54406.898136535827</v>
      </c>
      <c r="J12" s="1">
        <f t="shared" si="1"/>
        <v>2408.1878476155616</v>
      </c>
    </row>
    <row r="13" spans="1:13" x14ac:dyDescent="0.2">
      <c r="A13" s="2">
        <v>16</v>
      </c>
      <c r="B13" s="1">
        <f>baseincome*Meta!J10/incomeindex</f>
        <v>39265.65927470287</v>
      </c>
      <c r="C13" s="1">
        <f>basebenefits*Meta!U10/benefitsindex</f>
        <v>17661.340121974143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56926.999396677013</v>
      </c>
      <c r="J13" s="1">
        <f t="shared" si="1"/>
        <v>2520.1012601411858</v>
      </c>
    </row>
    <row r="14" spans="1:13" x14ac:dyDescent="0.2">
      <c r="A14" s="2">
        <v>17</v>
      </c>
      <c r="B14" s="1">
        <f>baseincome*Meta!J11/incomeindex</f>
        <v>40434.768739125051</v>
      </c>
      <c r="C14" s="1">
        <f>basebenefits*Meta!U11/benefitsindex</f>
        <v>18107.36335739923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58542.132096524278</v>
      </c>
      <c r="J14" s="1">
        <f t="shared" si="1"/>
        <v>1615.132699847265</v>
      </c>
    </row>
    <row r="15" spans="1:13" x14ac:dyDescent="0.2">
      <c r="A15" s="2">
        <v>18</v>
      </c>
      <c r="B15" s="1">
        <f>baseincome*Meta!J12/incomeindex</f>
        <v>41638.687677399153</v>
      </c>
      <c r="C15" s="1">
        <f>basebenefits*Meta!U12/benefitsindex</f>
        <v>18564.650558365163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60203.338235764313</v>
      </c>
      <c r="J15" s="1">
        <f t="shared" si="1"/>
        <v>1661.2061392400356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448004.46297599992</v>
      </c>
      <c r="C2" s="1">
        <f>Meta!O12</f>
        <v>183681.82982015997</v>
      </c>
      <c r="D2" s="38">
        <f>Meta!Y12</f>
        <v>2.7</v>
      </c>
      <c r="E2" s="6">
        <f>Meta!M12</f>
        <v>1.7489718888120653</v>
      </c>
      <c r="F2" s="6">
        <f>Meta!X12</f>
        <v>1.6971155306342205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256153.03816020337</v>
      </c>
      <c r="C5" s="1">
        <f>basebenefits*Meta!X2/benefitsindex</f>
        <v>108231.77709741255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364384.81525761593</v>
      </c>
    </row>
    <row r="6" spans="1:12" x14ac:dyDescent="0.2">
      <c r="A6" s="2">
        <v>9</v>
      </c>
      <c r="B6" s="1">
        <f>baseincome*Meta!M3/incomeindex</f>
        <v>267951.38251424854</v>
      </c>
      <c r="C6" s="1">
        <f>basebenefits*Meta!X3/benefitsindex</f>
        <v>113216.90546214777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381168.28797639633</v>
      </c>
      <c r="I6" s="1">
        <f>H6-H5</f>
        <v>16783.472718780395</v>
      </c>
    </row>
    <row r="7" spans="1:12" x14ac:dyDescent="0.2">
      <c r="A7" s="2">
        <v>10</v>
      </c>
      <c r="B7" s="1">
        <f>baseincome*Meta!M4/incomeindex</f>
        <v>280293.15563453612</v>
      </c>
      <c r="C7" s="1">
        <f>basebenefits*Meta!X4/benefitsindex</f>
        <v>118431.64758246721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398724.80321700335</v>
      </c>
      <c r="I7" s="1">
        <f t="shared" ref="I7:I15" si="1">H7-H6</f>
        <v>17556.515240607026</v>
      </c>
    </row>
    <row r="8" spans="1:12" x14ac:dyDescent="0.2">
      <c r="A8" s="2">
        <v>11</v>
      </c>
      <c r="B8" s="1">
        <f>baseincome*Meta!M5/incomeindex</f>
        <v>293203.38771302497</v>
      </c>
      <c r="C8" s="1">
        <f>basebenefits*Meta!X5/benefitsindex</f>
        <v>123886.57941006072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417089.96712308569</v>
      </c>
      <c r="I8" s="1">
        <f t="shared" si="1"/>
        <v>18365.163906082336</v>
      </c>
    </row>
    <row r="9" spans="1:12" x14ac:dyDescent="0.2">
      <c r="A9" s="2">
        <v>12</v>
      </c>
      <c r="B9" s="1">
        <f>baseincome*Meta!M6/incomeindex</f>
        <v>306708.26182600489</v>
      </c>
      <c r="C9" s="1">
        <f>basebenefits*Meta!X6/benefitsindex</f>
        <v>129592.76402228659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436301.02584829147</v>
      </c>
      <c r="I9" s="1">
        <f t="shared" si="1"/>
        <v>19211.058725205774</v>
      </c>
    </row>
    <row r="10" spans="1:12" x14ac:dyDescent="0.2">
      <c r="A10" s="2">
        <v>13</v>
      </c>
      <c r="B10" s="1">
        <f>baseincome*Meta!M7/incomeindex</f>
        <v>324219.17341547634</v>
      </c>
      <c r="C10" s="1">
        <f>basebenefits*Meta!X7/benefitsindex</f>
        <v>136345.46349445367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460564.63690993004</v>
      </c>
      <c r="I10" s="1">
        <f t="shared" si="1"/>
        <v>24263.61106163857</v>
      </c>
    </row>
    <row r="11" spans="1:12" x14ac:dyDescent="0.2">
      <c r="A11" s="2">
        <v>14</v>
      </c>
      <c r="B11" s="1">
        <f>baseincome*Meta!M8/incomeindex</f>
        <v>342729.83643931971</v>
      </c>
      <c r="C11" s="1">
        <f>basebenefits*Meta!X8/benefitsindex</f>
        <v>143450.02636351198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486179.86280283169</v>
      </c>
      <c r="I11" s="1">
        <f t="shared" si="1"/>
        <v>25615.225892901653</v>
      </c>
    </row>
    <row r="12" spans="1:12" x14ac:dyDescent="0.2">
      <c r="A12" s="2">
        <v>15</v>
      </c>
      <c r="B12" s="1">
        <f>baseincome*Meta!M9/incomeindex</f>
        <v>362297.32976092963</v>
      </c>
      <c r="C12" s="1">
        <f>basebenefits*Meta!X9/benefitsindex</f>
        <v>150924.78720078105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513222.11696171068</v>
      </c>
      <c r="I12" s="1">
        <f t="shared" si="1"/>
        <v>27042.25415887899</v>
      </c>
    </row>
    <row r="13" spans="1:12" x14ac:dyDescent="0.2">
      <c r="A13" s="2">
        <v>16</v>
      </c>
      <c r="B13" s="1">
        <f>baseincome*Meta!M10/incomeindex</f>
        <v>382981.99105037423</v>
      </c>
      <c r="C13" s="1">
        <f>basebenefits*Meta!X10/benefitsindex</f>
        <v>158789.03593840636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541771.02698878059</v>
      </c>
      <c r="I13" s="1">
        <f t="shared" si="1"/>
        <v>28548.910027069913</v>
      </c>
    </row>
    <row r="14" spans="1:12" x14ac:dyDescent="0.2">
      <c r="A14" s="2">
        <v>17</v>
      </c>
      <c r="B14" s="1">
        <f>baseincome*Meta!M11/incomeindex</f>
        <v>414219.31537532399</v>
      </c>
      <c r="C14" s="1">
        <f>basebenefits*Meta!X11/benefitsindex</f>
        <v>170782.49522871373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585001.81060403772</v>
      </c>
      <c r="I14" s="1">
        <f t="shared" si="1"/>
        <v>43230.783615257125</v>
      </c>
    </row>
    <row r="15" spans="1:12" x14ac:dyDescent="0.2">
      <c r="A15" s="2">
        <v>18</v>
      </c>
      <c r="B15" s="1">
        <f>baseincome*Meta!M12/incomeindex</f>
        <v>448004.46297599992</v>
      </c>
      <c r="C15" s="1">
        <f>basebenefits*Meta!X12/benefitsindex</f>
        <v>183681.82982015997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631686.29279615986</v>
      </c>
      <c r="I15" s="1">
        <f t="shared" si="1"/>
        <v>46684.482192122145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176140.4952</v>
      </c>
      <c r="C2" s="1">
        <f>Meta!O10</f>
        <v>75740.412936000008</v>
      </c>
      <c r="D2" s="38">
        <f>Meta!Y10</f>
        <v>3.4</v>
      </c>
      <c r="E2" s="6">
        <f>Meta!M10</f>
        <v>1.4951296061179233</v>
      </c>
      <c r="F2" s="6">
        <f>Meta!X10</f>
        <v>1.4671202875611147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117809.51596386722</v>
      </c>
      <c r="C5" s="1">
        <f>basebenefits*Meta!X2/benefitsindex</f>
        <v>51625.223629010005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169434.73959287722</v>
      </c>
    </row>
    <row r="6" spans="1:12" x14ac:dyDescent="0.2">
      <c r="A6" s="2">
        <v>9</v>
      </c>
      <c r="B6" s="1">
        <f>baseincome*Meta!M3/incomeindex</f>
        <v>123235.79256596547</v>
      </c>
      <c r="C6" s="1">
        <f>basebenefits*Meta!X3/benefitsindex</f>
        <v>54003.068413145309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177238.86097911079</v>
      </c>
      <c r="I6" s="1">
        <f>H6-H5</f>
        <v>7804.1213862335717</v>
      </c>
    </row>
    <row r="7" spans="1:12" x14ac:dyDescent="0.2">
      <c r="A7" s="2">
        <v>10</v>
      </c>
      <c r="B7" s="1">
        <f>baseincome*Meta!M4/incomeindex</f>
        <v>128912.00210023459</v>
      </c>
      <c r="C7" s="1">
        <f>basebenefits*Meta!X4/benefitsindex</f>
        <v>56490.436128514215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185402.4382287488</v>
      </c>
      <c r="I7" s="1">
        <f t="shared" ref="I7:I15" si="1">H7-H6</f>
        <v>8163.5772496380087</v>
      </c>
    </row>
    <row r="8" spans="1:12" x14ac:dyDescent="0.2">
      <c r="A8" s="2">
        <v>11</v>
      </c>
      <c r="B8" s="1">
        <f>baseincome*Meta!M5/incomeindex</f>
        <v>134849.65641451496</v>
      </c>
      <c r="C8" s="1">
        <f>basebenefits*Meta!X5/benefitsindex</f>
        <v>59092.371373715432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193942.02778823039</v>
      </c>
      <c r="I8" s="1">
        <f t="shared" si="1"/>
        <v>8539.5895594815956</v>
      </c>
    </row>
    <row r="9" spans="1:12" x14ac:dyDescent="0.2">
      <c r="A9" s="2">
        <v>12</v>
      </c>
      <c r="B9" s="1">
        <f>baseincome*Meta!M6/incomeindex</f>
        <v>141060.79758945617</v>
      </c>
      <c r="C9" s="1">
        <f>basebenefits*Meta!X6/benefitsindex</f>
        <v>61814.15110028725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202874.94868974341</v>
      </c>
      <c r="I9" s="1">
        <f t="shared" si="1"/>
        <v>8932.9209015130182</v>
      </c>
    </row>
    <row r="10" spans="1:12" x14ac:dyDescent="0.2">
      <c r="A10" s="2">
        <v>13</v>
      </c>
      <c r="B10" s="1">
        <f>baseincome*Meta!M7/incomeindex</f>
        <v>149114.38943149979</v>
      </c>
      <c r="C10" s="1">
        <f>basebenefits*Meta!X7/benefitsindex</f>
        <v>65035.105515887029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214149.49494738682</v>
      </c>
      <c r="I10" s="1">
        <f t="shared" si="1"/>
        <v>11274.546257643407</v>
      </c>
    </row>
    <row r="11" spans="1:12" x14ac:dyDescent="0.2">
      <c r="A11" s="2">
        <v>14</v>
      </c>
      <c r="B11" s="1">
        <f>baseincome*Meta!M8/incomeindex</f>
        <v>157627.78543364041</v>
      </c>
      <c r="C11" s="1">
        <f>basebenefits*Meta!X8/benefitsindex</f>
        <v>68423.894434795613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226051.67986843601</v>
      </c>
      <c r="I11" s="1">
        <f t="shared" si="1"/>
        <v>11902.184921049193</v>
      </c>
    </row>
    <row r="12" spans="1:12" x14ac:dyDescent="0.2">
      <c r="A12" s="2">
        <v>15</v>
      </c>
      <c r="B12" s="1">
        <f>baseincome*Meta!M9/incomeindex</f>
        <v>166627.23721997184</v>
      </c>
      <c r="C12" s="1">
        <f>basebenefits*Meta!X9/benefitsindex</f>
        <v>71989.263221543617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238616.50044151547</v>
      </c>
      <c r="I12" s="1">
        <f t="shared" si="1"/>
        <v>12564.820573079458</v>
      </c>
    </row>
    <row r="13" spans="1:12" x14ac:dyDescent="0.2">
      <c r="A13" s="2">
        <v>16</v>
      </c>
      <c r="B13" s="1">
        <f>baseincome*Meta!M10/incomeindex</f>
        <v>176140.49520000003</v>
      </c>
      <c r="C13" s="1">
        <f>basebenefits*Meta!X10/benefitsindex</f>
        <v>75740.412936000008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251880.90813600004</v>
      </c>
      <c r="I13" s="1">
        <f t="shared" si="1"/>
        <v>13264.407694484573</v>
      </c>
    </row>
    <row r="14" spans="1:12" x14ac:dyDescent="0.2">
      <c r="A14" s="2">
        <v>17</v>
      </c>
      <c r="B14" s="1">
        <f>baseincome*Meta!M11/incomeindex</f>
        <v>190507.11792351064</v>
      </c>
      <c r="C14" s="1">
        <f>basebenefits*Meta!X11/benefitsindex</f>
        <v>81461.145188139533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271968.26311165019</v>
      </c>
      <c r="I14" s="1">
        <f t="shared" si="1"/>
        <v>20087.354975650145</v>
      </c>
    </row>
    <row r="15" spans="1:12" x14ac:dyDescent="0.2">
      <c r="A15" s="2">
        <v>18</v>
      </c>
      <c r="B15" s="1">
        <f>baseincome*Meta!M12/incomeindex</f>
        <v>206045.53165536001</v>
      </c>
      <c r="C15" s="1">
        <f>basebenefits*Meta!X12/benefitsindex</f>
        <v>87613.96879325762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293659.50044861762</v>
      </c>
      <c r="I15" s="1">
        <f t="shared" si="1"/>
        <v>21691.237336967431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54018.03</v>
      </c>
      <c r="C2" s="1">
        <f>Meta!O6</f>
        <v>24848.293799999999</v>
      </c>
      <c r="D2" s="38">
        <f>Meta!Y6</f>
        <v>6.25</v>
      </c>
      <c r="E2" s="6">
        <f>Meta!M6</f>
        <v>1.1973633575807259</v>
      </c>
      <c r="F2" s="6">
        <f>Meta!X6</f>
        <v>1.1973633575807259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45114.149901115641</v>
      </c>
      <c r="C5" s="1">
        <f>basebenefits*Meta!X2/benefitsindex</f>
        <v>20752.508954513196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65866.658855628833</v>
      </c>
    </row>
    <row r="6" spans="1:12" x14ac:dyDescent="0.2">
      <c r="A6" s="2">
        <v>9</v>
      </c>
      <c r="B6" s="1">
        <f>baseincome*Meta!M3/incomeindex</f>
        <v>47192.096270974747</v>
      </c>
      <c r="C6" s="1">
        <f>basebenefits*Meta!X3/benefitsindex</f>
        <v>21708.364284648385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68900.46055562314</v>
      </c>
      <c r="I6" s="1">
        <f>H6-H5</f>
        <v>3033.8016999943065</v>
      </c>
    </row>
    <row r="7" spans="1:12" x14ac:dyDescent="0.2">
      <c r="A7" s="2">
        <v>10</v>
      </c>
      <c r="B7" s="1">
        <f>baseincome*Meta!M4/incomeindex</f>
        <v>49365.752326718997</v>
      </c>
      <c r="C7" s="1">
        <f>basebenefits*Meta!X4/benefitsindex</f>
        <v>22708.246070290737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72073.998397009738</v>
      </c>
      <c r="I7" s="1">
        <f t="shared" ref="I7:I15" si="1">H7-H6</f>
        <v>3173.5378413865983</v>
      </c>
    </row>
    <row r="8" spans="1:12" x14ac:dyDescent="0.2">
      <c r="A8" s="2">
        <v>11</v>
      </c>
      <c r="B8" s="1">
        <f>baseincome*Meta!M5/incomeindex</f>
        <v>51639.526432349056</v>
      </c>
      <c r="C8" s="1">
        <f>basebenefits*Meta!X5/benefitsindex</f>
        <v>23754.182158880561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75393.708591229617</v>
      </c>
      <c r="I8" s="1">
        <f t="shared" si="1"/>
        <v>3319.7101942198788</v>
      </c>
    </row>
    <row r="9" spans="1:12" x14ac:dyDescent="0.2">
      <c r="A9" s="2">
        <v>12</v>
      </c>
      <c r="B9" s="1">
        <f>baseincome*Meta!M6/incomeindex</f>
        <v>54018.03</v>
      </c>
      <c r="C9" s="1">
        <f>basebenefits*Meta!X6/benefitsindex</f>
        <v>24848.293799999999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78866.323799999998</v>
      </c>
      <c r="I9" s="1">
        <f t="shared" si="1"/>
        <v>3472.6152087703813</v>
      </c>
    </row>
    <row r="10" spans="1:12" x14ac:dyDescent="0.2">
      <c r="A10" s="2">
        <v>13</v>
      </c>
      <c r="B10" s="1">
        <f>baseincome*Meta!M7/incomeindex</f>
        <v>57102.084345115836</v>
      </c>
      <c r="C10" s="1">
        <f>basebenefits*Meta!X7/benefitsindex</f>
        <v>26143.065631540347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83245.14997665619</v>
      </c>
      <c r="I10" s="1">
        <f t="shared" si="1"/>
        <v>4378.8261766561918</v>
      </c>
    </row>
    <row r="11" spans="1:12" x14ac:dyDescent="0.2">
      <c r="A11" s="2">
        <v>14</v>
      </c>
      <c r="B11" s="1">
        <f>baseincome*Meta!M8/incomeindex</f>
        <v>60362.216773857217</v>
      </c>
      <c r="C11" s="1">
        <f>basebenefits*Meta!X8/benefitsindex</f>
        <v>27505.304231996248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87867.521005853458</v>
      </c>
      <c r="I11" s="1">
        <f t="shared" si="1"/>
        <v>4622.3710291972675</v>
      </c>
    </row>
    <row r="12" spans="1:12" x14ac:dyDescent="0.2">
      <c r="A12" s="2">
        <v>15</v>
      </c>
      <c r="B12" s="1">
        <f>baseincome*Meta!M9/incomeindex</f>
        <v>63808.480121895605</v>
      </c>
      <c r="C12" s="1">
        <f>basebenefits*Meta!X9/benefitsindex</f>
        <v>28938.525097146208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92747.005219041806</v>
      </c>
      <c r="I12" s="1">
        <f t="shared" si="1"/>
        <v>4879.4842131883488</v>
      </c>
    </row>
    <row r="13" spans="1:12" x14ac:dyDescent="0.2">
      <c r="A13" s="2">
        <v>16</v>
      </c>
      <c r="B13" s="1">
        <f>baseincome*Meta!M10/incomeindex</f>
        <v>67451.501171999989</v>
      </c>
      <c r="C13" s="1">
        <f>basebenefits*Meta!X10/benefitsindex</f>
        <v>30446.426904960012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97897.928076960001</v>
      </c>
      <c r="I13" s="1">
        <f t="shared" si="1"/>
        <v>5150.9228579181945</v>
      </c>
    </row>
    <row r="14" spans="1:12" x14ac:dyDescent="0.2">
      <c r="A14" s="2">
        <v>17</v>
      </c>
      <c r="B14" s="1">
        <f>baseincome*Meta!M11/incomeindex</f>
        <v>72953.076879347936</v>
      </c>
      <c r="C14" s="1">
        <f>basebenefits*Meta!X11/benefitsindex</f>
        <v>32746.069191103747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105699.14607045168</v>
      </c>
      <c r="I14" s="1">
        <f t="shared" si="1"/>
        <v>7801.2179934916785</v>
      </c>
    </row>
    <row r="15" spans="1:12" x14ac:dyDescent="0.2">
      <c r="A15" s="2">
        <v>18</v>
      </c>
      <c r="B15" s="1">
        <f>baseincome*Meta!M12/incomeindex</f>
        <v>78903.379964704873</v>
      </c>
      <c r="C15" s="1">
        <f>basebenefits*Meta!X12/benefitsindex</f>
        <v>35219.405246330076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114122.78521103495</v>
      </c>
      <c r="I15" s="1">
        <f t="shared" si="1"/>
        <v>8423.6391405832692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1.0942409961159041</v>
      </c>
      <c r="F2" s="6">
        <f>Meta!X4</f>
        <v>1.0942409961159041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26587.37892591114</v>
      </c>
      <c r="C5" s="1">
        <f>basebenefits*Meta!X2/benefitsindex</f>
        <v>12230.194305919124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38817.573231830262</v>
      </c>
    </row>
    <row r="6" spans="1:12" x14ac:dyDescent="0.2">
      <c r="A6" s="2">
        <v>9</v>
      </c>
      <c r="B6" s="1">
        <f>baseincome*Meta!M3/incomeindex</f>
        <v>27811.986895788883</v>
      </c>
      <c r="C6" s="1">
        <f>basebenefits*Meta!X3/benefitsindex</f>
        <v>12793.513972062889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40605.50086785177</v>
      </c>
      <c r="I6" s="1">
        <f>H6-H5</f>
        <v>1787.9276360215081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1870.2791321482291</v>
      </c>
    </row>
    <row r="8" spans="1:12" x14ac:dyDescent="0.2">
      <c r="A8" s="2">
        <v>11</v>
      </c>
      <c r="B8" s="1">
        <f>baseincome*Meta!M5/incomeindex</f>
        <v>30433.016244810504</v>
      </c>
      <c r="C8" s="1">
        <f>basebenefits*Meta!X5/benefitsindex</f>
        <v>13999.187472612832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44432.203717423334</v>
      </c>
      <c r="I8" s="1">
        <f t="shared" si="1"/>
        <v>1956.4237174233349</v>
      </c>
    </row>
    <row r="9" spans="1:12" x14ac:dyDescent="0.2">
      <c r="A9" s="2">
        <v>12</v>
      </c>
      <c r="B9" s="1">
        <f>baseincome*Meta!M6/incomeindex</f>
        <v>31834.753299999997</v>
      </c>
      <c r="C9" s="1">
        <f>basebenefits*Meta!X6/benefitsindex</f>
        <v>14643.986517999998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46478.739817999995</v>
      </c>
      <c r="I9" s="1">
        <f t="shared" si="1"/>
        <v>2046.5361005766608</v>
      </c>
    </row>
    <row r="10" spans="1:12" x14ac:dyDescent="0.2">
      <c r="A10" s="2">
        <v>13</v>
      </c>
      <c r="B10" s="1">
        <f>baseincome*Meta!M7/incomeindex</f>
        <v>33652.29661360391</v>
      </c>
      <c r="C10" s="1">
        <f>basebenefits*Meta!X7/benefitsindex</f>
        <v>15407.041776343853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49059.338389947763</v>
      </c>
      <c r="I10" s="1">
        <f t="shared" si="1"/>
        <v>2580.5985719477685</v>
      </c>
    </row>
    <row r="11" spans="1:12" x14ac:dyDescent="0.2">
      <c r="A11" s="2">
        <v>14</v>
      </c>
      <c r="B11" s="1">
        <f>baseincome*Meta!M8/incomeindex</f>
        <v>35573.609027150123</v>
      </c>
      <c r="C11" s="1">
        <f>basebenefits*Meta!X8/benefitsindex</f>
        <v>16209.857609895185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51783.466637045305</v>
      </c>
      <c r="I11" s="1">
        <f t="shared" si="1"/>
        <v>2724.128247097542</v>
      </c>
    </row>
    <row r="12" spans="1:12" x14ac:dyDescent="0.2">
      <c r="A12" s="2">
        <v>15</v>
      </c>
      <c r="B12" s="1">
        <f>baseincome*Meta!M9/incomeindex</f>
        <v>37604.615035544623</v>
      </c>
      <c r="C12" s="1">
        <f>basebenefits*Meta!X9/benefitsindex</f>
        <v>17054.505825804976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54659.120861349598</v>
      </c>
      <c r="I12" s="1">
        <f t="shared" si="1"/>
        <v>2875.6542243042932</v>
      </c>
    </row>
    <row r="13" spans="1:12" x14ac:dyDescent="0.2">
      <c r="A13" s="2">
        <v>16</v>
      </c>
      <c r="B13" s="1">
        <f>baseincome*Meta!M10/incomeindex</f>
        <v>39751.577381205498</v>
      </c>
      <c r="C13" s="1">
        <f>basebenefits*Meta!X10/benefitsindex</f>
        <v>17943.166187028371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57694.743568233869</v>
      </c>
      <c r="I13" s="1">
        <f t="shared" si="1"/>
        <v>3035.6227068842709</v>
      </c>
    </row>
    <row r="14" spans="1:12" x14ac:dyDescent="0.2">
      <c r="A14" s="2">
        <v>17</v>
      </c>
      <c r="B14" s="1">
        <f>baseincome*Meta!M11/incomeindex</f>
        <v>42993.852329120018</v>
      </c>
      <c r="C14" s="1">
        <f>basebenefits*Meta!X11/benefitsindex</f>
        <v>19298.427474002994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62292.279803123012</v>
      </c>
      <c r="I14" s="1">
        <f t="shared" si="1"/>
        <v>4597.5362348891431</v>
      </c>
    </row>
    <row r="15" spans="1:12" x14ac:dyDescent="0.2">
      <c r="A15" s="2">
        <v>18</v>
      </c>
      <c r="B15" s="1">
        <f>baseincome*Meta!M12/incomeindex</f>
        <v>46500.578338612904</v>
      </c>
      <c r="C15" s="1">
        <f>basebenefits*Meta!X12/benefitsindex</f>
        <v>20756.052699249554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67256.631037862462</v>
      </c>
      <c r="I15" s="1">
        <f t="shared" si="1"/>
        <v>4964.3512347394499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448004.46297599992</v>
      </c>
      <c r="C2" s="1">
        <f>Meta!O12</f>
        <v>183681.82982015997</v>
      </c>
      <c r="D2" s="38">
        <f>Meta!Y12</f>
        <v>2.7</v>
      </c>
      <c r="E2" s="6">
        <f>Meta!H12</f>
        <v>2.6591623873385348</v>
      </c>
      <c r="F2" s="6">
        <f>Meta!S12</f>
        <v>2.4621818662249306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168475.7821143794</v>
      </c>
      <c r="C5" s="1">
        <f>basebenefits*Meta!S2/benefitsindex</f>
        <v>74601.243856037676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243077.02597041707</v>
      </c>
    </row>
    <row r="6" spans="1:9" x14ac:dyDescent="0.2">
      <c r="A6" s="2">
        <v>9</v>
      </c>
      <c r="B6" s="1">
        <f>baseincome*Meta!H3/incomeindex</f>
        <v>178158.31666252486</v>
      </c>
      <c r="C6" s="1">
        <f>basebenefits*Meta!S3/benefitsindex</f>
        <v>78888.680490533938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257046.99715305879</v>
      </c>
      <c r="H6" s="1">
        <f>G6-G5</f>
        <v>13969.971182641719</v>
      </c>
    </row>
    <row r="7" spans="1:9" x14ac:dyDescent="0.2">
      <c r="A7" s="2">
        <v>10</v>
      </c>
      <c r="B7" s="1">
        <f>baseincome*Meta!H4/incomeindex</f>
        <v>188397.3197671563</v>
      </c>
      <c r="C7" s="1">
        <f>basebenefits*Meta!S4/benefitsindex</f>
        <v>83422.522036593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271819.84180374932</v>
      </c>
      <c r="H7" s="1">
        <f t="shared" ref="H7:H15" si="1">G7-G6</f>
        <v>14772.844650690531</v>
      </c>
    </row>
    <row r="8" spans="1:9" x14ac:dyDescent="0.2">
      <c r="A8" s="2">
        <v>11</v>
      </c>
      <c r="B8" s="1">
        <f>baseincome*Meta!H5/incomeindex</f>
        <v>199224.77244035454</v>
      </c>
      <c r="C8" s="1">
        <f>basebenefits*Meta!S5/benefitsindex</f>
        <v>88216.929725182956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287441.70216553751</v>
      </c>
      <c r="H8" s="1">
        <f t="shared" si="1"/>
        <v>15621.860361788189</v>
      </c>
    </row>
    <row r="9" spans="1:9" x14ac:dyDescent="0.2">
      <c r="A9" s="2">
        <v>12</v>
      </c>
      <c r="B9" s="1">
        <f>baseincome*Meta!H6/incomeindex</f>
        <v>238153.82467854401</v>
      </c>
      <c r="C9" s="1">
        <f>basebenefits*Meta!S6/benefitsindex</f>
        <v>105454.75607906797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343608.58075761201</v>
      </c>
      <c r="H9" s="1">
        <f t="shared" si="1"/>
        <v>56166.878592074499</v>
      </c>
    </row>
    <row r="10" spans="1:9" x14ac:dyDescent="0.2">
      <c r="A10" s="2">
        <v>13</v>
      </c>
      <c r="B10" s="1">
        <f>baseincome*Meta!H7/incomeindex</f>
        <v>249619.98198902587</v>
      </c>
      <c r="C10" s="1">
        <f>basebenefits*Meta!S7/benefitsindex</f>
        <v>109913.53829336207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359533.52028238797</v>
      </c>
      <c r="H10" s="1">
        <f t="shared" si="1"/>
        <v>15924.939524775953</v>
      </c>
    </row>
    <row r="11" spans="1:9" x14ac:dyDescent="0.2">
      <c r="A11" s="2">
        <v>14</v>
      </c>
      <c r="B11" s="1">
        <f>baseincome*Meta!H8/incomeindex</f>
        <v>261638.18906669569</v>
      </c>
      <c r="C11" s="1">
        <f>basebenefits*Meta!S8/benefitsindex</f>
        <v>114560.84437868574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376199.03344538144</v>
      </c>
      <c r="H11" s="1">
        <f t="shared" si="1"/>
        <v>16665.513162993477</v>
      </c>
    </row>
    <row r="12" spans="1:9" x14ac:dyDescent="0.2">
      <c r="A12" s="2">
        <v>15</v>
      </c>
      <c r="B12" s="1">
        <f>baseincome*Meta!H9/incomeindex</f>
        <v>274235.02490721876</v>
      </c>
      <c r="C12" s="1">
        <f>basebenefits*Meta!S9/benefitsindex</f>
        <v>119404.6454016307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393639.67030884943</v>
      </c>
      <c r="H12" s="1">
        <f t="shared" si="1"/>
        <v>17440.636863467982</v>
      </c>
    </row>
    <row r="13" spans="1:9" x14ac:dyDescent="0.2">
      <c r="A13" s="2">
        <v>16</v>
      </c>
      <c r="B13" s="1">
        <f>baseincome*Meta!H10/incomeindex</f>
        <v>362697.29082781979</v>
      </c>
      <c r="C13" s="1">
        <f>basebenefits*Meta!S10/benefitsindex</f>
        <v>153230.29257401061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515927.5834018304</v>
      </c>
      <c r="H13" s="1">
        <f t="shared" si="1"/>
        <v>122287.91309298098</v>
      </c>
    </row>
    <row r="14" spans="1:9" x14ac:dyDescent="0.2">
      <c r="A14" s="2">
        <v>17</v>
      </c>
      <c r="B14" s="1">
        <f>baseincome*Meta!H11/incomeindex</f>
        <v>373496.36674452724</v>
      </c>
      <c r="C14" s="1">
        <f>basebenefits*Meta!S11/benefitsindex</f>
        <v>157100.00293500183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530596.3696795291</v>
      </c>
      <c r="H14" s="1">
        <f t="shared" si="1"/>
        <v>14668.786277698702</v>
      </c>
    </row>
    <row r="15" spans="1:9" x14ac:dyDescent="0.2">
      <c r="A15" s="2">
        <v>18</v>
      </c>
      <c r="B15" s="1">
        <f>baseincome*Meta!H12/incomeindex</f>
        <v>448004.46297599992</v>
      </c>
      <c r="C15" s="1">
        <f>basebenefits*Meta!S12/benefitsindex</f>
        <v>183681.82982015997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631686.29279615986</v>
      </c>
      <c r="H15" s="1">
        <f t="shared" si="1"/>
        <v>101089.92311663076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176140.4952</v>
      </c>
      <c r="C2" s="1">
        <f>Meta!O10</f>
        <v>75740.412936000008</v>
      </c>
      <c r="D2" s="38">
        <f>Meta!Y10</f>
        <v>3.4</v>
      </c>
      <c r="E2" s="6">
        <f>Meta!H10</f>
        <v>2.1528155932915154</v>
      </c>
      <c r="F2" s="6">
        <f>Meta!S10</f>
        <v>2.0539911220476155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81818.663776349102</v>
      </c>
      <c r="C5" s="1">
        <f>basebenefits*Meta!S2/benefitsindex</f>
        <v>36874.751854085276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118693.41563043438</v>
      </c>
    </row>
    <row r="6" spans="1:9" x14ac:dyDescent="0.2">
      <c r="A6" s="2">
        <v>9</v>
      </c>
      <c r="B6" s="1">
        <f>baseincome*Meta!H3/incomeindex</f>
        <v>86520.894736522125</v>
      </c>
      <c r="C6" s="1">
        <f>basebenefits*Meta!S3/benefitsindex</f>
        <v>38993.994829339892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125514.88956586202</v>
      </c>
      <c r="H6" s="1">
        <f>G6-G5</f>
        <v>6821.4739354276389</v>
      </c>
    </row>
    <row r="7" spans="1:9" x14ac:dyDescent="0.2">
      <c r="A7" s="2">
        <v>10</v>
      </c>
      <c r="B7" s="1">
        <f>baseincome*Meta!H4/incomeindex</f>
        <v>91493.369367054387</v>
      </c>
      <c r="C7" s="1">
        <f>basebenefits*Meta!S4/benefitsindex</f>
        <v>41235.033628629826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132728.40299568421</v>
      </c>
      <c r="H7" s="1">
        <f t="shared" ref="H7:H15" si="1">G7-G6</f>
        <v>7213.5134298221965</v>
      </c>
    </row>
    <row r="8" spans="1:9" x14ac:dyDescent="0.2">
      <c r="A8" s="2">
        <v>11</v>
      </c>
      <c r="B8" s="1">
        <f>baseincome*Meta!H5/incomeindex</f>
        <v>96751.618942778601</v>
      </c>
      <c r="C8" s="1">
        <f>basebenefits*Meta!S5/benefitsindex</f>
        <v>43604.868026367752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140356.48696914635</v>
      </c>
      <c r="H8" s="1">
        <f t="shared" si="1"/>
        <v>7628.0839734621404</v>
      </c>
    </row>
    <row r="9" spans="1:9" x14ac:dyDescent="0.2">
      <c r="A9" s="2">
        <v>12</v>
      </c>
      <c r="B9" s="1">
        <f>baseincome*Meta!H6/incomeindex</f>
        <v>115657.14350087772</v>
      </c>
      <c r="C9" s="1">
        <f>basebenefits*Meta!S6/benefitsindex</f>
        <v>52125.377021230546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167782.52052210827</v>
      </c>
      <c r="H9" s="1">
        <f t="shared" si="1"/>
        <v>27426.033552961919</v>
      </c>
    </row>
    <row r="10" spans="1:9" x14ac:dyDescent="0.2">
      <c r="A10" s="2">
        <v>13</v>
      </c>
      <c r="B10" s="1">
        <f>baseincome*Meta!H7/incomeindex</f>
        <v>121225.57391870553</v>
      </c>
      <c r="C10" s="1">
        <f>basebenefits*Meta!S7/benefitsindex</f>
        <v>54329.314639761244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175554.88855846677</v>
      </c>
      <c r="H10" s="1">
        <f t="shared" si="1"/>
        <v>7772.3680363585008</v>
      </c>
    </row>
    <row r="11" spans="1:9" x14ac:dyDescent="0.2">
      <c r="A11" s="2">
        <v>14</v>
      </c>
      <c r="B11" s="1">
        <f>baseincome*Meta!H8/incomeindex</f>
        <v>127062.10206382984</v>
      </c>
      <c r="C11" s="1">
        <f>basebenefits*Meta!S8/benefitsindex</f>
        <v>56626.437982865158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183688.54004669498</v>
      </c>
      <c r="H11" s="1">
        <f t="shared" si="1"/>
        <v>8133.6514882282063</v>
      </c>
    </row>
    <row r="12" spans="1:9" x14ac:dyDescent="0.2">
      <c r="A12" s="2">
        <v>15</v>
      </c>
      <c r="B12" s="1">
        <f>baseincome*Meta!H9/incomeindex</f>
        <v>133179.63577310741</v>
      </c>
      <c r="C12" s="1">
        <f>basebenefits*Meta!S9/benefitsindex</f>
        <v>59020.687080056363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192200.32285316376</v>
      </c>
      <c r="H12" s="1">
        <f t="shared" si="1"/>
        <v>8511.7828064687783</v>
      </c>
    </row>
    <row r="13" spans="1:9" x14ac:dyDescent="0.2">
      <c r="A13" s="2">
        <v>16</v>
      </c>
      <c r="B13" s="1">
        <f>baseincome*Meta!H10/incomeindex</f>
        <v>176140.4952</v>
      </c>
      <c r="C13" s="1">
        <f>basebenefits*Meta!S10/benefitsindex</f>
        <v>75740.412936000008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251880.90813600001</v>
      </c>
      <c r="H13" s="1">
        <f t="shared" si="1"/>
        <v>59680.585282836255</v>
      </c>
    </row>
    <row r="14" spans="1:9" x14ac:dyDescent="0.2">
      <c r="A14" s="2">
        <v>17</v>
      </c>
      <c r="B14" s="1">
        <f>baseincome*Meta!H11/incomeindex</f>
        <v>181384.96387339369</v>
      </c>
      <c r="C14" s="1">
        <f>basebenefits*Meta!S11/benefitsindex</f>
        <v>77653.177414620499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259038.14128801419</v>
      </c>
      <c r="H14" s="1">
        <f t="shared" si="1"/>
        <v>7157.2331520141743</v>
      </c>
    </row>
    <row r="15" spans="1:9" x14ac:dyDescent="0.2">
      <c r="A15" s="2">
        <v>18</v>
      </c>
      <c r="B15" s="1">
        <f>baseincome*Meta!H12/incomeindex</f>
        <v>217569.11329636537</v>
      </c>
      <c r="C15" s="1">
        <f>basebenefits*Meta!S12/benefitsindex</f>
        <v>90792.345336672908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308361.45863303827</v>
      </c>
      <c r="H15" s="1">
        <f t="shared" si="1"/>
        <v>49323.317345024087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54018.03</v>
      </c>
      <c r="C2" s="1">
        <f>Meta!O6</f>
        <v>24848.293799999999</v>
      </c>
      <c r="D2" s="38">
        <f>Meta!Y6</f>
        <v>6.25</v>
      </c>
      <c r="E2" s="6">
        <f>Meta!H6</f>
        <v>1.4135789826270682</v>
      </c>
      <c r="F2" s="6">
        <f>Meta!S6</f>
        <v>1.413579058850146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38213.66238737513</v>
      </c>
      <c r="C5" s="1">
        <f>basebenefits*Meta!S2/benefitsindex</f>
        <v>17578.283750335449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55791.946137710576</v>
      </c>
    </row>
    <row r="6" spans="1:9" x14ac:dyDescent="0.2">
      <c r="A6" s="2">
        <v>9</v>
      </c>
      <c r="B6" s="1">
        <f>baseincome*Meta!H3/incomeindex</f>
        <v>40409.854039571932</v>
      </c>
      <c r="C6" s="1">
        <f>basebenefits*Meta!S3/benefitsindex</f>
        <v>18588.532022712734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58998.38606228467</v>
      </c>
      <c r="H6" s="1">
        <f>G6-G5</f>
        <v>3206.4399245740933</v>
      </c>
    </row>
    <row r="7" spans="1:9" x14ac:dyDescent="0.2">
      <c r="A7" s="2">
        <v>10</v>
      </c>
      <c r="B7" s="1">
        <f>baseincome*Meta!H4/incomeindex</f>
        <v>42732.263841818974</v>
      </c>
      <c r="C7" s="1">
        <f>basebenefits*Meta!S4/benefitsindex</f>
        <v>19656.840660159611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62389.104501978582</v>
      </c>
      <c r="H7" s="1">
        <f t="shared" ref="H7:H15" si="1">G7-G6</f>
        <v>3390.7184396939119</v>
      </c>
    </row>
    <row r="8" spans="1:9" x14ac:dyDescent="0.2">
      <c r="A8" s="2">
        <v>11</v>
      </c>
      <c r="B8" s="1">
        <f>baseincome*Meta!H5/incomeindex</f>
        <v>45188.145724521717</v>
      </c>
      <c r="C8" s="1">
        <f>basebenefits*Meta!S5/benefitsindex</f>
        <v>20786.546472135873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65974.69219665759</v>
      </c>
      <c r="H8" s="1">
        <f t="shared" si="1"/>
        <v>3585.5876946790086</v>
      </c>
    </row>
    <row r="9" spans="1:9" x14ac:dyDescent="0.2">
      <c r="A9" s="2">
        <v>12</v>
      </c>
      <c r="B9" s="1">
        <f>baseincome*Meta!H6/incomeindex</f>
        <v>54018.03</v>
      </c>
      <c r="C9" s="1">
        <f>basebenefits*Meta!S6/benefitsindex</f>
        <v>24848.293799999999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78866.323799999998</v>
      </c>
      <c r="H9" s="1">
        <f t="shared" si="1"/>
        <v>12891.631603342408</v>
      </c>
    </row>
    <row r="10" spans="1:9" x14ac:dyDescent="0.2">
      <c r="A10" s="2">
        <v>13</v>
      </c>
      <c r="B10" s="1">
        <f>baseincome*Meta!H7/incomeindex</f>
        <v>56618.782813516031</v>
      </c>
      <c r="C10" s="1">
        <f>basebenefits*Meta!S7/benefitsindex</f>
        <v>25898.916214487632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82517.69902800367</v>
      </c>
      <c r="H10" s="1">
        <f t="shared" si="1"/>
        <v>3651.3752280036715</v>
      </c>
    </row>
    <row r="11" spans="1:9" x14ac:dyDescent="0.2">
      <c r="A11" s="2">
        <v>14</v>
      </c>
      <c r="B11" s="1">
        <f>baseincome*Meta!H8/incomeindex</f>
        <v>59344.751507674351</v>
      </c>
      <c r="C11" s="1">
        <f>basebenefits*Meta!S8/benefitsindex</f>
        <v>26993.960490158493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86338.711997832841</v>
      </c>
      <c r="H11" s="1">
        <f t="shared" si="1"/>
        <v>3821.0129698291712</v>
      </c>
    </row>
    <row r="12" spans="1:9" x14ac:dyDescent="0.2">
      <c r="A12" s="2">
        <v>15</v>
      </c>
      <c r="B12" s="1">
        <f>baseincome*Meta!H9/incomeindex</f>
        <v>62201.964727982355</v>
      </c>
      <c r="C12" s="1">
        <f>basebenefits*Meta!S9/benefitsindex</f>
        <v>28135.304848649379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90337.269576631734</v>
      </c>
      <c r="H12" s="1">
        <f t="shared" si="1"/>
        <v>3998.5575787988928</v>
      </c>
    </row>
    <row r="13" spans="1:9" x14ac:dyDescent="0.2">
      <c r="A13" s="2">
        <v>16</v>
      </c>
      <c r="B13" s="1">
        <f>baseincome*Meta!H10/incomeindex</f>
        <v>82266.968264318668</v>
      </c>
      <c r="C13" s="1">
        <f>basebenefits*Meta!S10/benefitsindex</f>
        <v>36105.638764022879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118372.60702834155</v>
      </c>
      <c r="H13" s="1">
        <f t="shared" si="1"/>
        <v>28035.337451709813</v>
      </c>
    </row>
    <row r="14" spans="1:9" x14ac:dyDescent="0.2">
      <c r="A14" s="2">
        <v>17</v>
      </c>
      <c r="B14" s="1">
        <f>baseincome*Meta!H11/incomeindex</f>
        <v>84716.413733558438</v>
      </c>
      <c r="C14" s="1">
        <f>basebenefits*Meta!S11/benefitsindex</f>
        <v>37017.458235671154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121733.8719692296</v>
      </c>
      <c r="H14" s="1">
        <f t="shared" si="1"/>
        <v>3361.2649408880534</v>
      </c>
    </row>
    <row r="15" spans="1:9" x14ac:dyDescent="0.2">
      <c r="A15" s="2">
        <v>18</v>
      </c>
      <c r="B15" s="1">
        <f>baseincome*Meta!H12/incomeindex</f>
        <v>101616.33370296123</v>
      </c>
      <c r="C15" s="1">
        <f>basebenefits*Meta!S12/benefitsindex</f>
        <v>43280.931489432311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144897.26519239353</v>
      </c>
      <c r="H15" s="1">
        <f t="shared" si="1"/>
        <v>23163.393223163934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1.1182457051260462</v>
      </c>
      <c r="F2" s="6">
        <f>Meta!S4</f>
        <v>1.1182457251996798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26016.643629067821</v>
      </c>
      <c r="C5" s="1">
        <f>basebenefits*Meta!S2/benefitsindex</f>
        <v>11967.655854539755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37984.299483607574</v>
      </c>
    </row>
    <row r="6" spans="1:10" x14ac:dyDescent="0.2">
      <c r="A6" s="2">
        <v>9</v>
      </c>
      <c r="B6" s="1">
        <f>baseincome*Meta!H3/incomeindex</f>
        <v>27511.855864344558</v>
      </c>
      <c r="C6" s="1">
        <f>basebenefits*Meta!S3/benefitsindex</f>
        <v>12655.453584009445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40167.309448354004</v>
      </c>
      <c r="H6" s="1">
        <f>G6-G5</f>
        <v>2183.0099647464303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2308.4705516459944</v>
      </c>
    </row>
    <row r="8" spans="1:10" x14ac:dyDescent="0.2">
      <c r="A8" s="2">
        <v>11</v>
      </c>
      <c r="B8" s="1">
        <f>baseincome*Meta!H5/incomeindex</f>
        <v>30765.014660350127</v>
      </c>
      <c r="C8" s="1">
        <f>basebenefits*Meta!S5/benefitsindex</f>
        <v>14151.906870781528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44916.921531131651</v>
      </c>
      <c r="H8" s="1">
        <f t="shared" si="1"/>
        <v>2441.1415311316523</v>
      </c>
    </row>
    <row r="9" spans="1:10" x14ac:dyDescent="0.2">
      <c r="A9" s="2">
        <v>12</v>
      </c>
      <c r="B9" s="1">
        <f>baseincome*Meta!H6/incomeindex</f>
        <v>36776.580632548685</v>
      </c>
      <c r="C9" s="1">
        <f>basebenefits*Meta!S6/benefitsindex</f>
        <v>16917.227699502746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53693.808332051427</v>
      </c>
      <c r="H9" s="1">
        <f t="shared" si="1"/>
        <v>8776.8868009197759</v>
      </c>
    </row>
    <row r="10" spans="1:10" x14ac:dyDescent="0.2">
      <c r="A10" s="2">
        <v>13</v>
      </c>
      <c r="B10" s="1">
        <f>baseincome*Meta!H7/incomeindex</f>
        <v>38547.226388263953</v>
      </c>
      <c r="C10" s="1">
        <f>basebenefits*Meta!S7/benefitsindex</f>
        <v>17632.512972413057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56179.739360677006</v>
      </c>
      <c r="H10" s="1">
        <f t="shared" si="1"/>
        <v>2485.9310286255786</v>
      </c>
    </row>
    <row r="11" spans="1:10" x14ac:dyDescent="0.2">
      <c r="A11" s="2">
        <v>14</v>
      </c>
      <c r="B11" s="1">
        <f>baseincome*Meta!H8/incomeindex</f>
        <v>40403.12167882744</v>
      </c>
      <c r="C11" s="1">
        <f>basebenefits*Meta!S8/benefitsindex</f>
        <v>18378.041558869205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58781.163237696645</v>
      </c>
      <c r="H11" s="1">
        <f t="shared" si="1"/>
        <v>2601.4238770196389</v>
      </c>
    </row>
    <row r="12" spans="1:10" x14ac:dyDescent="0.2">
      <c r="A12" s="2">
        <v>15</v>
      </c>
      <c r="B12" s="1">
        <f>baseincome*Meta!H9/incomeindex</f>
        <v>42348.370929513578</v>
      </c>
      <c r="C12" s="1">
        <f>basebenefits*Meta!S9/benefitsindex</f>
        <v>19155.092190656775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61503.463120170352</v>
      </c>
      <c r="H12" s="1">
        <f t="shared" si="1"/>
        <v>2722.2998824737078</v>
      </c>
    </row>
    <row r="13" spans="1:10" x14ac:dyDescent="0.2">
      <c r="A13" s="2">
        <v>16</v>
      </c>
      <c r="B13" s="1">
        <f>baseincome*Meta!H10/incomeindex</f>
        <v>56009.036089765563</v>
      </c>
      <c r="C13" s="1">
        <f>basebenefits*Meta!S10/benefitsindex</f>
        <v>24581.458876945821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80590.494966711383</v>
      </c>
      <c r="H13" s="1">
        <f t="shared" si="1"/>
        <v>19087.031846541031</v>
      </c>
    </row>
    <row r="14" spans="1:10" x14ac:dyDescent="0.2">
      <c r="A14" s="2">
        <v>17</v>
      </c>
      <c r="B14" s="1">
        <f>baseincome*Meta!H11/incomeindex</f>
        <v>57676.668708069628</v>
      </c>
      <c r="C14" s="1">
        <f>basebenefits*Meta!S11/benefitsindex</f>
        <v>25202.244261522781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82878.912969592406</v>
      </c>
      <c r="H14" s="1">
        <f t="shared" si="1"/>
        <v>2288.4180028810224</v>
      </c>
    </row>
    <row r="15" spans="1:10" x14ac:dyDescent="0.2">
      <c r="A15" s="2">
        <v>18</v>
      </c>
      <c r="B15" s="1">
        <f>baseincome*Meta!H12/incomeindex</f>
        <v>69182.480183207867</v>
      </c>
      <c r="C15" s="1">
        <f>basebenefits*Meta!S12/benefitsindex</f>
        <v>29466.545226268408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98649.025409476279</v>
      </c>
      <c r="H15" s="1">
        <f t="shared" si="1"/>
        <v>15770.112439883873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448004.46297599992</v>
      </c>
      <c r="C2" s="1">
        <f>Meta!O12</f>
        <v>183681.82982015997</v>
      </c>
      <c r="D2" s="38">
        <f>Meta!Y12</f>
        <v>2.7</v>
      </c>
      <c r="E2" s="6">
        <f>Meta!J12</f>
        <v>1.6004634675810823</v>
      </c>
      <c r="F2" s="6">
        <f>Meta!U12</f>
        <v>1.5512353282888676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279921.70521274535</v>
      </c>
      <c r="C5" s="1">
        <f>basebenefits*Meta!U2/benefitsindex</f>
        <v>118410.0351961267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398331.74040887202</v>
      </c>
    </row>
    <row r="6" spans="1:13" x14ac:dyDescent="0.2">
      <c r="A6" s="2">
        <v>9</v>
      </c>
      <c r="B6" s="1">
        <f>baseincome*Meta!J3/incomeindex</f>
        <v>296009.18999829231</v>
      </c>
      <c r="C6" s="1">
        <f>basebenefits*Meta!U3/benefitsindex</f>
        <v>125215.22364273702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421224.41364102933</v>
      </c>
      <c r="J6" s="1">
        <f>I6-I5</f>
        <v>22892.673232157307</v>
      </c>
    </row>
    <row r="7" spans="1:13" x14ac:dyDescent="0.2">
      <c r="A7" s="2">
        <v>10</v>
      </c>
      <c r="B7" s="1">
        <f>baseincome*Meta!J4/incomeindex</f>
        <v>313021.24462571164</v>
      </c>
      <c r="C7" s="1">
        <f>basebenefits*Meta!U4/benefitsindex</f>
        <v>132411.51567881231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445432.76030452398</v>
      </c>
      <c r="J7" s="1">
        <f t="shared" ref="J7:J15" si="1">I7-I6</f>
        <v>24208.346663494653</v>
      </c>
    </row>
    <row r="8" spans="1:13" x14ac:dyDescent="0.2">
      <c r="A8" s="2">
        <v>11</v>
      </c>
      <c r="B8" s="1">
        <f>baseincome*Meta!J5/incomeindex</f>
        <v>331011.00539343012</v>
      </c>
      <c r="C8" s="1">
        <f>basebenefits*Meta!U5/benefitsindex</f>
        <v>140021.38856841254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471032.39396184264</v>
      </c>
      <c r="J8" s="1">
        <f t="shared" si="1"/>
        <v>25599.633657318656</v>
      </c>
    </row>
    <row r="9" spans="1:13" x14ac:dyDescent="0.2">
      <c r="A9" s="2">
        <v>12</v>
      </c>
      <c r="B9" s="1">
        <f>baseincome*Meta!J6/incomeindex</f>
        <v>350034.6624159115</v>
      </c>
      <c r="C9" s="1">
        <f>basebenefits*Meta!U6/benefitsindex</f>
        <v>148068.61137504224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498103.27379095374</v>
      </c>
      <c r="J9" s="1">
        <f t="shared" si="1"/>
        <v>27070.879829111102</v>
      </c>
    </row>
    <row r="10" spans="1:13" x14ac:dyDescent="0.2">
      <c r="A10" s="2">
        <v>13</v>
      </c>
      <c r="B10" s="1">
        <f>baseincome*Meta!J7/incomeindex</f>
        <v>366887.43607511971</v>
      </c>
      <c r="C10" s="1">
        <f>basebenefits*Meta!U7/benefitsindex</f>
        <v>154329.17007757485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521216.60615269456</v>
      </c>
      <c r="J10" s="1">
        <f t="shared" si="1"/>
        <v>23113.332361740817</v>
      </c>
    </row>
    <row r="11" spans="1:13" x14ac:dyDescent="0.2">
      <c r="A11" s="2">
        <v>14</v>
      </c>
      <c r="B11" s="1">
        <f>baseincome*Meta!J8/incomeindex</f>
        <v>384551.60360614682</v>
      </c>
      <c r="C11" s="1">
        <f>basebenefits*Meta!U8/benefitsindex</f>
        <v>160854.4344115298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545406.03801767668</v>
      </c>
      <c r="J11" s="1">
        <f t="shared" si="1"/>
        <v>24189.431864982122</v>
      </c>
    </row>
    <row r="12" spans="1:13" x14ac:dyDescent="0.2">
      <c r="A12" s="2">
        <v>15</v>
      </c>
      <c r="B12" s="1">
        <f>baseincome*Meta!J9/incomeindex</f>
        <v>403066.23038947809</v>
      </c>
      <c r="C12" s="1">
        <f>basebenefits*Meta!U9/benefitsindex</f>
        <v>167655.59652039394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570721.826909872</v>
      </c>
      <c r="J12" s="1">
        <f t="shared" si="1"/>
        <v>25315.788892195327</v>
      </c>
    </row>
    <row r="13" spans="1:13" x14ac:dyDescent="0.2">
      <c r="A13" s="2">
        <v>16</v>
      </c>
      <c r="B13" s="1">
        <f>baseincome*Meta!J10/incomeindex</f>
        <v>422472.26264794322</v>
      </c>
      <c r="C13" s="1">
        <f>basebenefits*Meta!U10/benefitsindex</f>
        <v>174744.32176794478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597216.58441588795</v>
      </c>
      <c r="J13" s="1">
        <f t="shared" si="1"/>
        <v>26494.757506015943</v>
      </c>
    </row>
    <row r="14" spans="1:13" x14ac:dyDescent="0.2">
      <c r="A14" s="2">
        <v>17</v>
      </c>
      <c r="B14" s="1">
        <f>baseincome*Meta!J11/incomeindex</f>
        <v>435051.09946976043</v>
      </c>
      <c r="C14" s="1">
        <f>basebenefits*Meta!U11/benefitsindex</f>
        <v>179157.35199265173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614208.45146241214</v>
      </c>
      <c r="J14" s="1">
        <f t="shared" si="1"/>
        <v>16991.867046524188</v>
      </c>
    </row>
    <row r="15" spans="1:13" x14ac:dyDescent="0.2">
      <c r="A15" s="2">
        <v>18</v>
      </c>
      <c r="B15" s="1">
        <f>baseincome*Meta!J12/incomeindex</f>
        <v>448004.46297599992</v>
      </c>
      <c r="C15" s="1">
        <f>basebenefits*Meta!U12/benefitsindex</f>
        <v>183681.82982015997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631686.29279615986</v>
      </c>
      <c r="J15" s="1">
        <f t="shared" si="1"/>
        <v>17477.841333747725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176140.4952</v>
      </c>
      <c r="C2" s="1">
        <f>Meta!O10</f>
        <v>75740.412936000008</v>
      </c>
      <c r="D2" s="38">
        <f>Meta!Y10</f>
        <v>3.4</v>
      </c>
      <c r="E2" s="6">
        <f>Meta!J10</f>
        <v>1.5092515327700542</v>
      </c>
      <c r="F2" s="6">
        <f>Meta!U10</f>
        <v>1.4757560157676637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116707.18324646309</v>
      </c>
      <c r="C5" s="1">
        <f>basebenefits*Meta!U2/benefitsindex</f>
        <v>51323.126673213053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168030.30991967613</v>
      </c>
    </row>
    <row r="6" spans="1:13" x14ac:dyDescent="0.2">
      <c r="A6" s="2">
        <v>9</v>
      </c>
      <c r="B6" s="1">
        <f>baseincome*Meta!J3/incomeindex</f>
        <v>123414.50532930966</v>
      </c>
      <c r="C6" s="1">
        <f>basebenefits*Meta!U3/benefitsindex</f>
        <v>54272.737726887433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177687.2430561971</v>
      </c>
      <c r="J6" s="1">
        <f>I6-I5</f>
        <v>9656.9331365209655</v>
      </c>
    </row>
    <row r="7" spans="1:13" x14ac:dyDescent="0.2">
      <c r="A7" s="2">
        <v>10</v>
      </c>
      <c r="B7" s="1">
        <f>baseincome*Meta!J4/incomeindex</f>
        <v>130507.3064227158</v>
      </c>
      <c r="C7" s="1">
        <f>basebenefits*Meta!U4/benefitsindex</f>
        <v>57391.867006202163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187899.17342891797</v>
      </c>
      <c r="J7" s="1">
        <f t="shared" ref="J7:J15" si="1">I7-I6</f>
        <v>10211.930372720875</v>
      </c>
    </row>
    <row r="8" spans="1:13" x14ac:dyDescent="0.2">
      <c r="A8" s="2">
        <v>11</v>
      </c>
      <c r="B8" s="1">
        <f>baseincome*Meta!J5/incomeindex</f>
        <v>138007.74053475607</v>
      </c>
      <c r="C8" s="1">
        <f>basebenefits*Meta!U5/benefitsindex</f>
        <v>60690.25695797526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198697.99749273132</v>
      </c>
      <c r="J8" s="1">
        <f t="shared" si="1"/>
        <v>10798.824063813343</v>
      </c>
    </row>
    <row r="9" spans="1:13" x14ac:dyDescent="0.2">
      <c r="A9" s="2">
        <v>12</v>
      </c>
      <c r="B9" s="1">
        <f>baseincome*Meta!J6/incomeindex</f>
        <v>145939.23489477081</v>
      </c>
      <c r="C9" s="1">
        <f>basebenefits*Meta!U6/benefitsindex</f>
        <v>64178.209940914101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210117.4448356849</v>
      </c>
      <c r="J9" s="1">
        <f t="shared" si="1"/>
        <v>11419.447342953586</v>
      </c>
    </row>
    <row r="10" spans="1:13" x14ac:dyDescent="0.2">
      <c r="A10" s="2">
        <v>13</v>
      </c>
      <c r="B10" s="1">
        <f>baseincome*Meta!J7/incomeindex</f>
        <v>152965.62730032415</v>
      </c>
      <c r="C10" s="1">
        <f>basebenefits*Meta!U7/benefitsindex</f>
        <v>66891.759065386272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219857.38636571041</v>
      </c>
      <c r="J10" s="1">
        <f t="shared" si="1"/>
        <v>9739.9415300255059</v>
      </c>
    </row>
    <row r="11" spans="1:13" x14ac:dyDescent="0.2">
      <c r="A11" s="2">
        <v>14</v>
      </c>
      <c r="B11" s="1">
        <f>baseincome*Meta!J8/incomeindex</f>
        <v>160330.31249103849</v>
      </c>
      <c r="C11" s="1">
        <f>basebenefits*Meta!U8/benefitsindex</f>
        <v>69720.041038557451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230050.35352959594</v>
      </c>
      <c r="J11" s="1">
        <f t="shared" si="1"/>
        <v>10192.967163885536</v>
      </c>
    </row>
    <row r="12" spans="1:13" x14ac:dyDescent="0.2">
      <c r="A12" s="2">
        <v>15</v>
      </c>
      <c r="B12" s="1">
        <f>baseincome*Meta!J9/incomeindex</f>
        <v>168049.57791598962</v>
      </c>
      <c r="C12" s="1">
        <f>basebenefits*Meta!U9/benefitsindex</f>
        <v>72667.906934046259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240717.48485003586</v>
      </c>
      <c r="J12" s="1">
        <f t="shared" si="1"/>
        <v>10667.131320439919</v>
      </c>
    </row>
    <row r="13" spans="1:13" x14ac:dyDescent="0.2">
      <c r="A13" s="2">
        <v>16</v>
      </c>
      <c r="B13" s="1">
        <f>baseincome*Meta!J10/incomeindex</f>
        <v>176140.4952</v>
      </c>
      <c r="C13" s="1">
        <f>basebenefits*Meta!U10/benefitsindex</f>
        <v>75740.412936000008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251880.90813600001</v>
      </c>
      <c r="J13" s="1">
        <f t="shared" si="1"/>
        <v>11163.423285964149</v>
      </c>
    </row>
    <row r="14" spans="1:13" x14ac:dyDescent="0.2">
      <c r="A14" s="2">
        <v>17</v>
      </c>
      <c r="B14" s="1">
        <f>baseincome*Meta!J11/incomeindex</f>
        <v>181384.96387339369</v>
      </c>
      <c r="C14" s="1">
        <f>basebenefits*Meta!U11/benefitsindex</f>
        <v>77653.177414620499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259038.14128801419</v>
      </c>
      <c r="J14" s="1">
        <f t="shared" si="1"/>
        <v>7157.2331520141743</v>
      </c>
    </row>
    <row r="15" spans="1:13" x14ac:dyDescent="0.2">
      <c r="A15" s="2">
        <v>18</v>
      </c>
      <c r="B15" s="1">
        <f>baseincome*Meta!J12/incomeindex</f>
        <v>186785.5831902551</v>
      </c>
      <c r="C15" s="1">
        <f>basebenefits*Meta!U12/benefitsindex</f>
        <v>79614.247253732785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266399.83044398786</v>
      </c>
      <c r="J15" s="1">
        <f t="shared" si="1"/>
        <v>7361.6891559736687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54018.03</v>
      </c>
      <c r="C2" s="1">
        <f>Meta!O6</f>
        <v>24848.293799999999</v>
      </c>
      <c r="D2" s="38">
        <f>Meta!Y6</f>
        <v>6.25</v>
      </c>
      <c r="E2" s="6">
        <f>Meta!J6</f>
        <v>1.2504734570328482</v>
      </c>
      <c r="F2" s="6">
        <f>Meta!U6</f>
        <v>1.2504735019273576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43198.062058970216</v>
      </c>
      <c r="C5" s="1">
        <f>basebenefits*Meta!U2/benefitsindex</f>
        <v>19871.107833713602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63069.169892683814</v>
      </c>
    </row>
    <row r="6" spans="1:13" x14ac:dyDescent="0.2">
      <c r="A6" s="2">
        <v>9</v>
      </c>
      <c r="B6" s="1">
        <f>baseincome*Meta!J3/incomeindex</f>
        <v>45680.714004844231</v>
      </c>
      <c r="C6" s="1">
        <f>basebenefits*Meta!U3/benefitsindex</f>
        <v>21013.127876418217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66693.841881262444</v>
      </c>
      <c r="J6" s="1">
        <f>I6-I5</f>
        <v>3624.6719885786297</v>
      </c>
    </row>
    <row r="7" spans="1:13" x14ac:dyDescent="0.2">
      <c r="A7" s="2">
        <v>10</v>
      </c>
      <c r="B7" s="1">
        <f>baseincome*Meta!J4/incomeindex</f>
        <v>48306.047367211846</v>
      </c>
      <c r="C7" s="1">
        <f>basebenefits*Meta!U4/benefitsindex</f>
        <v>22220.781390032105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70526.828757243959</v>
      </c>
      <c r="J7" s="1">
        <f t="shared" ref="J7:J15" si="1">I7-I6</f>
        <v>3832.9868759815145</v>
      </c>
    </row>
    <row r="8" spans="1:13" x14ac:dyDescent="0.2">
      <c r="A8" s="2">
        <v>11</v>
      </c>
      <c r="B8" s="1">
        <f>baseincome*Meta!J5/incomeindex</f>
        <v>51082.262243008292</v>
      </c>
      <c r="C8" s="1">
        <f>basebenefits*Meta!U5/benefitsindex</f>
        <v>23497.8404208789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74580.102663887199</v>
      </c>
      <c r="J8" s="1">
        <f t="shared" si="1"/>
        <v>4053.2739066432405</v>
      </c>
    </row>
    <row r="9" spans="1:13" x14ac:dyDescent="0.2">
      <c r="A9" s="2">
        <v>12</v>
      </c>
      <c r="B9" s="1">
        <f>baseincome*Meta!J6/incomeindex</f>
        <v>54018.030000000006</v>
      </c>
      <c r="C9" s="1">
        <f>basebenefits*Meta!U6/benefitsindex</f>
        <v>24848.293799999999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78866.323800000013</v>
      </c>
      <c r="J9" s="1">
        <f t="shared" si="1"/>
        <v>4286.2211361128138</v>
      </c>
    </row>
    <row r="10" spans="1:13" x14ac:dyDescent="0.2">
      <c r="A10" s="2">
        <v>13</v>
      </c>
      <c r="B10" s="1">
        <f>baseincome*Meta!J7/incomeindex</f>
        <v>56618.782813516031</v>
      </c>
      <c r="C10" s="1">
        <f>basebenefits*Meta!U7/benefitsindex</f>
        <v>25898.916214487632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82517.69902800367</v>
      </c>
      <c r="J10" s="1">
        <f t="shared" si="1"/>
        <v>3651.375228003657</v>
      </c>
    </row>
    <row r="11" spans="1:13" x14ac:dyDescent="0.2">
      <c r="A11" s="2">
        <v>14</v>
      </c>
      <c r="B11" s="1">
        <f>baseincome*Meta!J8/incomeindex</f>
        <v>59344.751507674358</v>
      </c>
      <c r="C11" s="1">
        <f>basebenefits*Meta!U8/benefitsindex</f>
        <v>26993.960490158497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86338.711997832856</v>
      </c>
      <c r="J11" s="1">
        <f t="shared" si="1"/>
        <v>3821.0129698291857</v>
      </c>
    </row>
    <row r="12" spans="1:13" x14ac:dyDescent="0.2">
      <c r="A12" s="2">
        <v>15</v>
      </c>
      <c r="B12" s="1">
        <f>baseincome*Meta!J9/incomeindex</f>
        <v>62201.964727982348</v>
      </c>
      <c r="C12" s="1">
        <f>basebenefits*Meta!U9/benefitsindex</f>
        <v>28135.304848649379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90337.269576631719</v>
      </c>
      <c r="J12" s="1">
        <f t="shared" si="1"/>
        <v>3998.5575787988637</v>
      </c>
    </row>
    <row r="13" spans="1:13" x14ac:dyDescent="0.2">
      <c r="A13" s="2">
        <v>16</v>
      </c>
      <c r="B13" s="1">
        <f>baseincome*Meta!J10/incomeindex</f>
        <v>65196.741375196711</v>
      </c>
      <c r="C13" s="1">
        <f>basebenefits*Meta!U10/benefitsindex</f>
        <v>29324.906925570798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94521.648300767512</v>
      </c>
      <c r="J13" s="1">
        <f t="shared" si="1"/>
        <v>4184.3787241357932</v>
      </c>
    </row>
    <row r="14" spans="1:13" x14ac:dyDescent="0.2">
      <c r="A14" s="2">
        <v>17</v>
      </c>
      <c r="B14" s="1">
        <f>baseincome*Meta!J11/incomeindex</f>
        <v>67137.93194220023</v>
      </c>
      <c r="C14" s="1">
        <f>basebenefits*Meta!U11/benefitsindex</f>
        <v>30065.484354868429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97203.416297068659</v>
      </c>
      <c r="J14" s="1">
        <f t="shared" si="1"/>
        <v>2681.7679963011469</v>
      </c>
    </row>
    <row r="15" spans="1:13" x14ac:dyDescent="0.2">
      <c r="A15" s="2">
        <v>18</v>
      </c>
      <c r="B15" s="1">
        <f>baseincome*Meta!J12/incomeindex</f>
        <v>69136.920195682251</v>
      </c>
      <c r="C15" s="1">
        <f>basebenefits*Meta!U12/benefitsindex</f>
        <v>30824.764483894214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99961.684679576458</v>
      </c>
      <c r="J15" s="1">
        <f t="shared" si="1"/>
        <v>2758.2683825077984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2017-09-08T19:11:51Z</dcterms:modified>
</cp:coreProperties>
</file>