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62913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40" i="61" s="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16" i="60" s="1"/>
  <c r="Q2" i="60"/>
  <c r="P2" i="60"/>
  <c r="O2" i="60"/>
  <c r="N2" i="60"/>
  <c r="K2" i="60"/>
  <c r="J2" i="60"/>
  <c r="H2" i="60"/>
  <c r="F2" i="60"/>
  <c r="E2" i="60"/>
  <c r="D2" i="60"/>
  <c r="C2" i="60"/>
  <c r="B2" i="60"/>
  <c r="B35" i="60" s="1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S66" i="59" s="1"/>
  <c r="F2" i="59"/>
  <c r="E2" i="59"/>
  <c r="D2" i="59"/>
  <c r="C2" i="59"/>
  <c r="B2" i="59"/>
  <c r="B27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64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6" i="57"/>
  <c r="Q2" i="57"/>
  <c r="P2" i="57"/>
  <c r="O2" i="57"/>
  <c r="N2" i="57"/>
  <c r="K2" i="57"/>
  <c r="J2" i="57"/>
  <c r="H2" i="57"/>
  <c r="F2" i="57"/>
  <c r="E2" i="57"/>
  <c r="D2" i="57"/>
  <c r="C2" i="57"/>
  <c r="B2" i="57"/>
  <c r="B17" i="57" s="1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26" i="56" s="1"/>
  <c r="Q2" i="56"/>
  <c r="P2" i="56"/>
  <c r="O2" i="56"/>
  <c r="N2" i="56"/>
  <c r="K2" i="56"/>
  <c r="J2" i="56"/>
  <c r="H2" i="56"/>
  <c r="S66" i="56" s="1"/>
  <c r="F2" i="56"/>
  <c r="E2" i="56"/>
  <c r="D2" i="56"/>
  <c r="C2" i="56"/>
  <c r="B2" i="56"/>
  <c r="B3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66" i="53"/>
  <c r="O66" i="54" s="1"/>
  <c r="S66" i="54" s="1"/>
  <c r="Q2" i="53"/>
  <c r="P2" i="53"/>
  <c r="O2" i="53"/>
  <c r="N2" i="53"/>
  <c r="K2" i="53"/>
  <c r="J2" i="53"/>
  <c r="H2" i="53"/>
  <c r="F2" i="53"/>
  <c r="E2" i="53"/>
  <c r="D2" i="53"/>
  <c r="C2" i="53"/>
  <c r="B2" i="53"/>
  <c r="B17" i="53" s="1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24" i="52" s="1"/>
  <c r="P2" i="52"/>
  <c r="O2" i="52"/>
  <c r="N2" i="52"/>
  <c r="H2" i="52"/>
  <c r="F2" i="52"/>
  <c r="E2" i="52"/>
  <c r="D2" i="52"/>
  <c r="C2" i="52"/>
  <c r="B2" i="52"/>
  <c r="B38" i="52"/>
  <c r="K2" i="52"/>
  <c r="R2" i="1"/>
  <c r="M39" i="1" s="1"/>
  <c r="S2" i="4"/>
  <c r="F2" i="1"/>
  <c r="E2" i="1"/>
  <c r="Q2" i="1"/>
  <c r="P2" i="1"/>
  <c r="O2" i="1"/>
  <c r="N2" i="1"/>
  <c r="D2" i="1"/>
  <c r="C2" i="1"/>
  <c r="B7" i="50"/>
  <c r="B3" i="50"/>
  <c r="K3" i="50" s="1"/>
  <c r="B4" i="50"/>
  <c r="B5" i="50"/>
  <c r="B6" i="50"/>
  <c r="B8" i="50"/>
  <c r="N8" i="50"/>
  <c r="B9" i="50"/>
  <c r="N10" i="50"/>
  <c r="B10" i="50"/>
  <c r="B11" i="50"/>
  <c r="K11" i="50" s="1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M34" i="59"/>
  <c r="M26" i="59"/>
  <c r="M30" i="59"/>
  <c r="B41" i="59"/>
  <c r="B54" i="59"/>
  <c r="M66" i="59"/>
  <c r="M62" i="59"/>
  <c r="M63" i="59"/>
  <c r="M59" i="59"/>
  <c r="M54" i="59"/>
  <c r="M53" i="59"/>
  <c r="M50" i="59"/>
  <c r="M49" i="59"/>
  <c r="O49" i="59" s="1"/>
  <c r="M46" i="59"/>
  <c r="M45" i="59"/>
  <c r="M42" i="59"/>
  <c r="M41" i="59"/>
  <c r="O41" i="59" s="1"/>
  <c r="M69" i="59"/>
  <c r="M65" i="59"/>
  <c r="M20" i="59"/>
  <c r="M24" i="59"/>
  <c r="M35" i="59"/>
  <c r="M37" i="59"/>
  <c r="B22" i="59"/>
  <c r="M45" i="58"/>
  <c r="O45" i="59" s="1"/>
  <c r="M37" i="58"/>
  <c r="M59" i="57"/>
  <c r="M49" i="57"/>
  <c r="M28" i="54"/>
  <c r="M21" i="59"/>
  <c r="M23" i="58"/>
  <c r="M13" i="58"/>
  <c r="M35" i="58"/>
  <c r="M63" i="58"/>
  <c r="O63" i="59" s="1"/>
  <c r="M42" i="58"/>
  <c r="M30" i="54"/>
  <c r="M66" i="54"/>
  <c r="O66" i="55" s="1"/>
  <c r="M42" i="56"/>
  <c r="M23" i="59"/>
  <c r="O23" i="59" s="1"/>
  <c r="B20" i="60"/>
  <c r="B31" i="60"/>
  <c r="B52" i="60"/>
  <c r="B42" i="60"/>
  <c r="B26" i="60"/>
  <c r="B19" i="60"/>
  <c r="B54" i="60"/>
  <c r="B28" i="60"/>
  <c r="B33" i="60"/>
  <c r="B14" i="60"/>
  <c r="B16" i="57"/>
  <c r="B29" i="57"/>
  <c r="B55" i="57"/>
  <c r="B28" i="57"/>
  <c r="B13" i="57"/>
  <c r="B39" i="57"/>
  <c r="B52" i="1"/>
  <c r="B35" i="1"/>
  <c r="B55" i="1"/>
  <c r="B10" i="1"/>
  <c r="B20" i="1"/>
  <c r="M40" i="54"/>
  <c r="M42" i="54"/>
  <c r="M10" i="56"/>
  <c r="M25" i="56"/>
  <c r="M16" i="56"/>
  <c r="M15" i="59"/>
  <c r="M59" i="60"/>
  <c r="M43" i="60"/>
  <c r="M21" i="60"/>
  <c r="M60" i="60"/>
  <c r="M48" i="60"/>
  <c r="M27" i="60"/>
  <c r="M68" i="60"/>
  <c r="M69" i="60"/>
  <c r="O69" i="60" s="1"/>
  <c r="S69" i="60" s="1"/>
  <c r="M39" i="60"/>
  <c r="M46" i="60"/>
  <c r="O46" i="60" s="1"/>
  <c r="M40" i="60"/>
  <c r="M28" i="60"/>
  <c r="M32" i="59"/>
  <c r="M25" i="59"/>
  <c r="O25" i="59" s="1"/>
  <c r="M12" i="59"/>
  <c r="M36" i="59"/>
  <c r="M17" i="59"/>
  <c r="B33" i="1"/>
  <c r="B29" i="1"/>
  <c r="B37" i="1"/>
  <c r="B7" i="1"/>
  <c r="B16" i="1"/>
  <c r="B32" i="1"/>
  <c r="B48" i="1"/>
  <c r="B46" i="1"/>
  <c r="B21" i="1"/>
  <c r="B5" i="1"/>
  <c r="B47" i="1"/>
  <c r="B27" i="1"/>
  <c r="B18" i="1"/>
  <c r="B34" i="1"/>
  <c r="M15" i="57"/>
  <c r="M18" i="59"/>
  <c r="M31" i="59"/>
  <c r="M9" i="56"/>
  <c r="M17" i="57"/>
  <c r="M38" i="58"/>
  <c r="M48" i="58"/>
  <c r="M16" i="57"/>
  <c r="M48" i="57"/>
  <c r="M55" i="57"/>
  <c r="M43" i="57"/>
  <c r="O43" i="58" s="1"/>
  <c r="M11" i="57"/>
  <c r="M63" i="57"/>
  <c r="M46" i="57"/>
  <c r="M27" i="57"/>
  <c r="M17" i="58"/>
  <c r="M59" i="58"/>
  <c r="M33" i="58"/>
  <c r="M15" i="58"/>
  <c r="O15" i="58" s="1"/>
  <c r="M44" i="58"/>
  <c r="M57" i="58"/>
  <c r="M28" i="58"/>
  <c r="M58" i="58"/>
  <c r="M47" i="58"/>
  <c r="M69" i="58"/>
  <c r="M19" i="58"/>
  <c r="M50" i="58"/>
  <c r="O50" i="59" s="1"/>
  <c r="M34" i="58"/>
  <c r="M26" i="58"/>
  <c r="O26" i="59" s="1"/>
  <c r="M12" i="58"/>
  <c r="M20" i="58"/>
  <c r="O20" i="59" s="1"/>
  <c r="M18" i="58"/>
  <c r="M53" i="58"/>
  <c r="M41" i="58"/>
  <c r="M29" i="58"/>
  <c r="M22" i="58"/>
  <c r="M62" i="58"/>
  <c r="M56" i="58"/>
  <c r="M36" i="58"/>
  <c r="M55" i="58"/>
  <c r="M39" i="58"/>
  <c r="M31" i="58"/>
  <c r="M11" i="58"/>
  <c r="M65" i="58"/>
  <c r="M24" i="58"/>
  <c r="M66" i="58"/>
  <c r="O66" i="59"/>
  <c r="M49" i="58"/>
  <c r="M61" i="58"/>
  <c r="M25" i="58"/>
  <c r="M60" i="58"/>
  <c r="M52" i="58"/>
  <c r="M40" i="58"/>
  <c r="M32" i="58"/>
  <c r="M21" i="58"/>
  <c r="M67" i="58"/>
  <c r="M51" i="58"/>
  <c r="M43" i="58"/>
  <c r="M27" i="58"/>
  <c r="M68" i="58"/>
  <c r="M54" i="58"/>
  <c r="M46" i="58"/>
  <c r="O46" i="59" s="1"/>
  <c r="M30" i="58"/>
  <c r="M16" i="58"/>
  <c r="M14" i="58"/>
  <c r="M60" i="59"/>
  <c r="K12" i="50"/>
  <c r="M38" i="53"/>
  <c r="B19" i="59"/>
  <c r="B7" i="52"/>
  <c r="B56" i="59"/>
  <c r="B45" i="59"/>
  <c r="B15" i="52"/>
  <c r="B33" i="59"/>
  <c r="B49" i="59"/>
  <c r="B38" i="58"/>
  <c r="B30" i="59"/>
  <c r="B24" i="59"/>
  <c r="B39" i="59"/>
  <c r="B50" i="53"/>
  <c r="M63" i="53"/>
  <c r="M18" i="53"/>
  <c r="M68" i="53"/>
  <c r="O68" i="53" s="1"/>
  <c r="M24" i="53"/>
  <c r="B39" i="52"/>
  <c r="B51" i="59"/>
  <c r="B43" i="59"/>
  <c r="B35" i="59"/>
  <c r="B13" i="59"/>
  <c r="B41" i="52"/>
  <c r="B17" i="59"/>
  <c r="B16" i="59"/>
  <c r="B37" i="59"/>
  <c r="B47" i="59"/>
  <c r="M16" i="53"/>
  <c r="M42" i="53"/>
  <c r="M20" i="53"/>
  <c r="M45" i="53"/>
  <c r="M61" i="53"/>
  <c r="M31" i="53"/>
  <c r="M57" i="53"/>
  <c r="M30" i="53"/>
  <c r="M12" i="53"/>
  <c r="M27" i="53"/>
  <c r="M13" i="53"/>
  <c r="M69" i="53"/>
  <c r="M39" i="53"/>
  <c r="M40" i="53"/>
  <c r="M49" i="53"/>
  <c r="M37" i="53"/>
  <c r="M21" i="53"/>
  <c r="M33" i="53"/>
  <c r="M23" i="53"/>
  <c r="M17" i="53"/>
  <c r="M36" i="53"/>
  <c r="M10" i="53"/>
  <c r="M52" i="53"/>
  <c r="M14" i="53"/>
  <c r="M51" i="53"/>
  <c r="M47" i="53"/>
  <c r="M48" i="53"/>
  <c r="M67" i="53"/>
  <c r="M56" i="53"/>
  <c r="M58" i="53"/>
  <c r="M62" i="53"/>
  <c r="M26" i="53"/>
  <c r="M9" i="53"/>
  <c r="M53" i="53"/>
  <c r="M44" i="53"/>
  <c r="M43" i="53"/>
  <c r="M8" i="53"/>
  <c r="M41" i="53"/>
  <c r="M28" i="53"/>
  <c r="M25" i="53"/>
  <c r="M29" i="53"/>
  <c r="M55" i="53"/>
  <c r="M65" i="53"/>
  <c r="M35" i="53"/>
  <c r="M34" i="53"/>
  <c r="M60" i="53"/>
  <c r="M54" i="53"/>
  <c r="M59" i="53"/>
  <c r="M64" i="53"/>
  <c r="M22" i="53"/>
  <c r="M15" i="53"/>
  <c r="M6" i="53"/>
  <c r="M50" i="53"/>
  <c r="M32" i="53"/>
  <c r="M19" i="53"/>
  <c r="M7" i="53"/>
  <c r="M46" i="53"/>
  <c r="M11" i="53"/>
  <c r="B54" i="1"/>
  <c r="B50" i="1"/>
  <c r="B24" i="1"/>
  <c r="B49" i="1"/>
  <c r="B44" i="1"/>
  <c r="B31" i="1"/>
  <c r="B51" i="1"/>
  <c r="B14" i="1"/>
  <c r="B17" i="1"/>
  <c r="B23" i="1"/>
  <c r="B38" i="1"/>
  <c r="B6" i="1"/>
  <c r="B26" i="1"/>
  <c r="B45" i="1"/>
  <c r="B8" i="1"/>
  <c r="B56" i="1"/>
  <c r="B13" i="1"/>
  <c r="B9" i="1"/>
  <c r="B53" i="1"/>
  <c r="B19" i="1"/>
  <c r="B25" i="1"/>
  <c r="B40" i="1"/>
  <c r="B15" i="1"/>
  <c r="B28" i="1"/>
  <c r="B11" i="1"/>
  <c r="B30" i="1"/>
  <c r="B39" i="1"/>
  <c r="B36" i="1"/>
  <c r="B43" i="1"/>
  <c r="B22" i="1"/>
  <c r="B42" i="1"/>
  <c r="B41" i="1"/>
  <c r="B12" i="1"/>
  <c r="B48" i="52"/>
  <c r="B45" i="52"/>
  <c r="B28" i="52"/>
  <c r="B22" i="52"/>
  <c r="B42" i="52"/>
  <c r="B20" i="52"/>
  <c r="B51" i="52"/>
  <c r="B51" i="58"/>
  <c r="B17" i="58"/>
  <c r="B22" i="58"/>
  <c r="B31" i="59"/>
  <c r="B23" i="59"/>
  <c r="B50" i="59"/>
  <c r="B46" i="59"/>
  <c r="B42" i="59"/>
  <c r="B38" i="59"/>
  <c r="B34" i="59"/>
  <c r="B55" i="59"/>
  <c r="B15" i="59"/>
  <c r="B28" i="59"/>
  <c r="B25" i="59"/>
  <c r="B18" i="59"/>
  <c r="B52" i="59"/>
  <c r="B48" i="59"/>
  <c r="B44" i="59"/>
  <c r="B40" i="59"/>
  <c r="B36" i="59"/>
  <c r="B32" i="59"/>
  <c r="B53" i="59"/>
  <c r="B20" i="59"/>
  <c r="B21" i="59"/>
  <c r="B29" i="59"/>
  <c r="B14" i="59"/>
  <c r="B26" i="59"/>
  <c r="B35" i="54"/>
  <c r="B47" i="54"/>
  <c r="B31" i="56"/>
  <c r="B18" i="56"/>
  <c r="B49" i="56"/>
  <c r="B22" i="56"/>
  <c r="B20" i="56"/>
  <c r="B10" i="56"/>
  <c r="B26" i="58"/>
  <c r="B35" i="58"/>
  <c r="B46" i="58"/>
  <c r="B50" i="58"/>
  <c r="B36" i="58"/>
  <c r="B47" i="58"/>
  <c r="B24" i="58"/>
  <c r="B34" i="58"/>
  <c r="B45" i="58"/>
  <c r="B27" i="58"/>
  <c r="B56" i="58"/>
  <c r="B15" i="58"/>
  <c r="B25" i="58"/>
  <c r="B31" i="58"/>
  <c r="B32" i="58"/>
  <c r="B12" i="58"/>
  <c r="B29" i="58"/>
  <c r="B30" i="58"/>
  <c r="B14" i="58"/>
  <c r="B41" i="58"/>
  <c r="B52" i="58"/>
  <c r="B19" i="58"/>
  <c r="B43" i="58"/>
  <c r="B13" i="58"/>
  <c r="B43" i="56"/>
  <c r="B29" i="56"/>
  <c r="B54" i="58"/>
  <c r="B48" i="58"/>
  <c r="B18" i="58"/>
  <c r="B42" i="58"/>
  <c r="B55" i="58"/>
  <c r="B21" i="56"/>
  <c r="B39" i="58"/>
  <c r="B28" i="58"/>
  <c r="B33" i="58"/>
  <c r="B49" i="58"/>
  <c r="B20" i="58"/>
  <c r="B40" i="58"/>
  <c r="B36" i="56"/>
  <c r="B21" i="58"/>
  <c r="B23" i="58"/>
  <c r="B37" i="58"/>
  <c r="B53" i="58"/>
  <c r="B16" i="58"/>
  <c r="B32" i="54"/>
  <c r="B35" i="53"/>
  <c r="M63" i="55"/>
  <c r="M56" i="60"/>
  <c r="M44" i="1"/>
  <c r="M57" i="1"/>
  <c r="M32" i="1"/>
  <c r="M6" i="1"/>
  <c r="M66" i="1"/>
  <c r="M65" i="1"/>
  <c r="M5" i="1"/>
  <c r="M47" i="52"/>
  <c r="O47" i="53" s="1"/>
  <c r="M39" i="52"/>
  <c r="M15" i="52"/>
  <c r="M13" i="52"/>
  <c r="M41" i="52"/>
  <c r="O41" i="53" s="1"/>
  <c r="M33" i="52"/>
  <c r="O33" i="53" s="1"/>
  <c r="M54" i="52"/>
  <c r="M68" i="52"/>
  <c r="M59" i="52"/>
  <c r="M28" i="52"/>
  <c r="M14" i="52"/>
  <c r="M26" i="52"/>
  <c r="B15" i="54"/>
  <c r="B30" i="54"/>
  <c r="B34" i="54"/>
  <c r="B12" i="54"/>
  <c r="B25" i="54"/>
  <c r="B23" i="54"/>
  <c r="B28" i="54"/>
  <c r="B50" i="54"/>
  <c r="B43" i="54"/>
  <c r="B9" i="54"/>
  <c r="B36" i="54"/>
  <c r="B49" i="54"/>
  <c r="B31" i="54"/>
  <c r="B46" i="54"/>
  <c r="B48" i="54"/>
  <c r="B52" i="54"/>
  <c r="B27" i="54"/>
  <c r="B40" i="54"/>
  <c r="B39" i="54"/>
  <c r="B33" i="54"/>
  <c r="B45" i="54"/>
  <c r="B17" i="54"/>
  <c r="B55" i="54"/>
  <c r="B41" i="54"/>
  <c r="B37" i="54"/>
  <c r="B10" i="54"/>
  <c r="B20" i="54"/>
  <c r="B22" i="54"/>
  <c r="B29" i="54"/>
  <c r="B51" i="54"/>
  <c r="B21" i="54"/>
  <c r="B14" i="54"/>
  <c r="B26" i="54"/>
  <c r="B16" i="54"/>
  <c r="B13" i="54"/>
  <c r="B11" i="54"/>
  <c r="M61" i="54"/>
  <c r="M43" i="54"/>
  <c r="M18" i="54"/>
  <c r="M41" i="54"/>
  <c r="M16" i="54"/>
  <c r="M69" i="54"/>
  <c r="M14" i="54"/>
  <c r="M48" i="54"/>
  <c r="M35" i="54"/>
  <c r="M23" i="54"/>
  <c r="M7" i="54"/>
  <c r="M50" i="54"/>
  <c r="M37" i="54"/>
  <c r="O37" i="54" s="1"/>
  <c r="M25" i="54"/>
  <c r="M9" i="54"/>
  <c r="M53" i="54"/>
  <c r="O53" i="54" s="1"/>
  <c r="M12" i="54"/>
  <c r="M38" i="54"/>
  <c r="M10" i="54"/>
  <c r="M36" i="54"/>
  <c r="M8" i="54"/>
  <c r="M34" i="54"/>
  <c r="M20" i="54"/>
  <c r="M60" i="54"/>
  <c r="O60" i="54" s="1"/>
  <c r="M44" i="54"/>
  <c r="M31" i="54"/>
  <c r="M19" i="54"/>
  <c r="M68" i="54"/>
  <c r="M46" i="54"/>
  <c r="M33" i="54"/>
  <c r="M21" i="54"/>
  <c r="M64" i="54"/>
  <c r="M51" i="54"/>
  <c r="O51" i="54" s="1"/>
  <c r="M26" i="54"/>
  <c r="M49" i="54"/>
  <c r="M24" i="54"/>
  <c r="M47" i="54"/>
  <c r="M22" i="54"/>
  <c r="O22" i="54"/>
  <c r="M52" i="54"/>
  <c r="M57" i="54"/>
  <c r="M27" i="54"/>
  <c r="M11" i="54"/>
  <c r="M54" i="54"/>
  <c r="M65" i="54"/>
  <c r="O65" i="55" s="1"/>
  <c r="M58" i="54"/>
  <c r="M13" i="54"/>
  <c r="B54" i="61"/>
  <c r="B32" i="61"/>
  <c r="B45" i="61"/>
  <c r="B39" i="61"/>
  <c r="B56" i="54"/>
  <c r="B19" i="54"/>
  <c r="B18" i="54"/>
  <c r="B44" i="54"/>
  <c r="B38" i="54"/>
  <c r="B42" i="54"/>
  <c r="B8" i="54"/>
  <c r="B53" i="54"/>
  <c r="O35" i="54"/>
  <c r="O14" i="54"/>
  <c r="O30" i="54"/>
  <c r="M29" i="54"/>
  <c r="M62" i="54"/>
  <c r="M45" i="54"/>
  <c r="O45" i="54" s="1"/>
  <c r="M59" i="54"/>
  <c r="M32" i="54"/>
  <c r="Q10" i="50"/>
  <c r="N9" i="50"/>
  <c r="Q9" i="50"/>
  <c r="B11" i="55"/>
  <c r="B42" i="55"/>
  <c r="M47" i="55"/>
  <c r="M69" i="55"/>
  <c r="M14" i="55"/>
  <c r="O14" i="55" s="1"/>
  <c r="M59" i="55"/>
  <c r="M60" i="55"/>
  <c r="M30" i="55"/>
  <c r="B24" i="54"/>
  <c r="B44" i="55"/>
  <c r="M63" i="54"/>
  <c r="M56" i="54"/>
  <c r="M55" i="54"/>
  <c r="M67" i="54"/>
  <c r="O67" i="54" s="1"/>
  <c r="Q6" i="50"/>
  <c r="Q5" i="50"/>
  <c r="B54" i="54"/>
  <c r="M17" i="54"/>
  <c r="O17" i="54" s="1"/>
  <c r="M15" i="54"/>
  <c r="M39" i="54"/>
  <c r="N6" i="50"/>
  <c r="O58" i="54"/>
  <c r="O54" i="59"/>
  <c r="O69" i="59"/>
  <c r="O42" i="59"/>
  <c r="B42" i="56"/>
  <c r="B46" i="56"/>
  <c r="B12" i="56"/>
  <c r="B37" i="56"/>
  <c r="B53" i="56"/>
  <c r="B33" i="56"/>
  <c r="B17" i="56"/>
  <c r="B23" i="56"/>
  <c r="B41" i="56"/>
  <c r="B26" i="56"/>
  <c r="B39" i="56"/>
  <c r="B44" i="56"/>
  <c r="B40" i="52"/>
  <c r="B47" i="52"/>
  <c r="B23" i="52"/>
  <c r="B26" i="52"/>
  <c r="B12" i="52"/>
  <c r="B34" i="52"/>
  <c r="O27" i="54"/>
  <c r="B16" i="52"/>
  <c r="B11" i="52"/>
  <c r="B49" i="52"/>
  <c r="B30" i="52"/>
  <c r="B33" i="52"/>
  <c r="B17" i="52"/>
  <c r="M36" i="56"/>
  <c r="M33" i="56"/>
  <c r="M30" i="56"/>
  <c r="O30" i="57" s="1"/>
  <c r="M66" i="56"/>
  <c r="M17" i="56"/>
  <c r="O17" i="57" s="1"/>
  <c r="O40" i="61"/>
  <c r="B13" i="56"/>
  <c r="B25" i="56"/>
  <c r="B51" i="56"/>
  <c r="B54" i="56"/>
  <c r="B45" i="56"/>
  <c r="B52" i="56"/>
  <c r="B47" i="56"/>
  <c r="B24" i="56"/>
  <c r="B48" i="56"/>
  <c r="B35" i="56"/>
  <c r="B50" i="56"/>
  <c r="B21" i="52"/>
  <c r="B37" i="52"/>
  <c r="B32" i="52"/>
  <c r="B19" i="52"/>
  <c r="B31" i="52"/>
  <c r="B50" i="52"/>
  <c r="O26" i="54"/>
  <c r="O26" i="58"/>
  <c r="B56" i="52"/>
  <c r="B16" i="56"/>
  <c r="B27" i="52"/>
  <c r="B54" i="52"/>
  <c r="B24" i="52"/>
  <c r="B52" i="52"/>
  <c r="B25" i="52"/>
  <c r="O30" i="59"/>
  <c r="O46" i="58"/>
  <c r="O55" i="58"/>
  <c r="M40" i="56"/>
  <c r="M41" i="56"/>
  <c r="M39" i="56"/>
  <c r="M63" i="56"/>
  <c r="O63" i="57" s="1"/>
  <c r="S63" i="57" s="1"/>
  <c r="B55" i="52"/>
  <c r="B34" i="56"/>
  <c r="B55" i="56"/>
  <c r="B40" i="56"/>
  <c r="B15" i="56"/>
  <c r="B28" i="56"/>
  <c r="B19" i="56"/>
  <c r="B11" i="56"/>
  <c r="B38" i="56"/>
  <c r="B27" i="56"/>
  <c r="B14" i="56"/>
  <c r="B56" i="56"/>
  <c r="B30" i="56"/>
  <c r="B9" i="52"/>
  <c r="B44" i="52"/>
  <c r="B53" i="52"/>
  <c r="B6" i="52"/>
  <c r="B13" i="52"/>
  <c r="B29" i="52"/>
  <c r="B14" i="52"/>
  <c r="O11" i="54"/>
  <c r="B10" i="52"/>
  <c r="B43" i="52"/>
  <c r="B36" i="52"/>
  <c r="B8" i="52"/>
  <c r="B35" i="52"/>
  <c r="B18" i="52"/>
  <c r="M55" i="56"/>
  <c r="M52" i="56"/>
  <c r="O52" i="56" s="1"/>
  <c r="B46" i="52"/>
  <c r="M23" i="55"/>
  <c r="M12" i="55"/>
  <c r="M13" i="55"/>
  <c r="O13" i="55" s="1"/>
  <c r="M38" i="55"/>
  <c r="M66" i="55"/>
  <c r="M18" i="55"/>
  <c r="O18" i="55" s="1"/>
  <c r="B49" i="61"/>
  <c r="M51" i="55"/>
  <c r="M9" i="55"/>
  <c r="O9" i="55" s="1"/>
  <c r="M43" i="55"/>
  <c r="M56" i="55"/>
  <c r="B48" i="61"/>
  <c r="O41" i="54"/>
  <c r="N4" i="50"/>
  <c r="M31" i="1"/>
  <c r="M51" i="1"/>
  <c r="B12" i="55"/>
  <c r="B29" i="55"/>
  <c r="B43" i="55"/>
  <c r="M36" i="55"/>
  <c r="M44" i="55"/>
  <c r="B41" i="55"/>
  <c r="M68" i="55"/>
  <c r="M45" i="55"/>
  <c r="M35" i="55"/>
  <c r="O35" i="55" s="1"/>
  <c r="M22" i="55"/>
  <c r="O22" i="55" s="1"/>
  <c r="M62" i="55"/>
  <c r="M40" i="55"/>
  <c r="O40" i="55" s="1"/>
  <c r="M52" i="55"/>
  <c r="M37" i="55"/>
  <c r="M34" i="55"/>
  <c r="M55" i="55"/>
  <c r="M26" i="55"/>
  <c r="M25" i="55"/>
  <c r="M57" i="55"/>
  <c r="O57" i="55" s="1"/>
  <c r="M33" i="55"/>
  <c r="M41" i="55"/>
  <c r="M31" i="55"/>
  <c r="O31" i="55" s="1"/>
  <c r="M10" i="55"/>
  <c r="M58" i="55"/>
  <c r="M28" i="55"/>
  <c r="M54" i="55"/>
  <c r="O54" i="55" s="1"/>
  <c r="M48" i="55"/>
  <c r="O48" i="55" s="1"/>
  <c r="M20" i="55"/>
  <c r="O20" i="55" s="1"/>
  <c r="M53" i="55"/>
  <c r="M46" i="55"/>
  <c r="M8" i="55"/>
  <c r="M21" i="55"/>
  <c r="O21" i="55" s="1"/>
  <c r="M49" i="55"/>
  <c r="M16" i="55"/>
  <c r="O16" i="55" s="1"/>
  <c r="M11" i="55"/>
  <c r="O11" i="55" s="1"/>
  <c r="M61" i="55"/>
  <c r="O61" i="55" s="1"/>
  <c r="M32" i="55"/>
  <c r="M27" i="55"/>
  <c r="O27" i="55" s="1"/>
  <c r="M29" i="55"/>
  <c r="O29" i="56" s="1"/>
  <c r="M17" i="55"/>
  <c r="M19" i="55"/>
  <c r="O19" i="55" s="1"/>
  <c r="B24" i="61"/>
  <c r="B16" i="61"/>
  <c r="B26" i="61"/>
  <c r="B38" i="61"/>
  <c r="B51" i="61"/>
  <c r="B21" i="61"/>
  <c r="B35" i="61"/>
  <c r="B52" i="61"/>
  <c r="B53" i="61"/>
  <c r="B47" i="61"/>
  <c r="B28" i="61"/>
  <c r="B50" i="61"/>
  <c r="B46" i="61"/>
  <c r="B43" i="61"/>
  <c r="B15" i="61"/>
  <c r="B56" i="61"/>
  <c r="B41" i="61"/>
  <c r="B31" i="61"/>
  <c r="B37" i="61"/>
  <c r="B19" i="61"/>
  <c r="B23" i="61"/>
  <c r="B17" i="61"/>
  <c r="B20" i="61"/>
  <c r="B25" i="61"/>
  <c r="B30" i="61"/>
  <c r="B33" i="61"/>
  <c r="B55" i="61"/>
  <c r="B44" i="61"/>
  <c r="B27" i="61"/>
  <c r="B36" i="61"/>
  <c r="B18" i="61"/>
  <c r="B34" i="61"/>
  <c r="B40" i="61"/>
  <c r="M15" i="55"/>
  <c r="B35" i="55"/>
  <c r="M50" i="55"/>
  <c r="O50" i="55"/>
  <c r="K6" i="50"/>
  <c r="K5" i="50"/>
  <c r="K4" i="50"/>
  <c r="M7" i="1"/>
  <c r="M67" i="1"/>
  <c r="M27" i="1"/>
  <c r="M47" i="1"/>
  <c r="O47" i="52" s="1"/>
  <c r="M45" i="1"/>
  <c r="M30" i="1"/>
  <c r="M19" i="1"/>
  <c r="M52" i="1"/>
  <c r="M68" i="1"/>
  <c r="M13" i="1"/>
  <c r="O13" i="52" s="1"/>
  <c r="M10" i="1"/>
  <c r="M25" i="1"/>
  <c r="M64" i="1"/>
  <c r="M16" i="1"/>
  <c r="M38" i="1"/>
  <c r="M37" i="1"/>
  <c r="M60" i="1"/>
  <c r="M14" i="1"/>
  <c r="M11" i="1"/>
  <c r="M15" i="1"/>
  <c r="M59" i="1"/>
  <c r="O59" i="52" s="1"/>
  <c r="S59" i="52" s="1"/>
  <c r="M23" i="1"/>
  <c r="M46" i="1"/>
  <c r="M8" i="1"/>
  <c r="M20" i="1"/>
  <c r="M35" i="1"/>
  <c r="M28" i="1"/>
  <c r="M43" i="1"/>
  <c r="M36" i="1"/>
  <c r="M62" i="1"/>
  <c r="B32" i="55"/>
  <c r="B9" i="55"/>
  <c r="B51" i="55"/>
  <c r="B38" i="55"/>
  <c r="B19" i="55"/>
  <c r="B50" i="55"/>
  <c r="B37" i="55"/>
  <c r="B18" i="55"/>
  <c r="B48" i="55"/>
  <c r="B16" i="55"/>
  <c r="B31" i="55"/>
  <c r="B13" i="55"/>
  <c r="B53" i="55"/>
  <c r="B47" i="55"/>
  <c r="B34" i="55"/>
  <c r="B15" i="55"/>
  <c r="B46" i="55"/>
  <c r="B33" i="55"/>
  <c r="B14" i="55"/>
  <c r="B40" i="55"/>
  <c r="B52" i="55"/>
  <c r="B23" i="55"/>
  <c r="B36" i="55"/>
  <c r="B17" i="55"/>
  <c r="B45" i="55"/>
  <c r="B28" i="55"/>
  <c r="B24" i="55"/>
  <c r="B49" i="55"/>
  <c r="B55" i="55"/>
  <c r="B22" i="55"/>
  <c r="B26" i="55"/>
  <c r="B54" i="55"/>
  <c r="B21" i="55"/>
  <c r="B25" i="55"/>
  <c r="B56" i="55"/>
  <c r="B27" i="55"/>
  <c r="B39" i="55"/>
  <c r="M64" i="55"/>
  <c r="M67" i="55"/>
  <c r="O9" i="54"/>
  <c r="M65" i="55"/>
  <c r="B22" i="61"/>
  <c r="B42" i="61"/>
  <c r="B29" i="61"/>
  <c r="M24" i="55"/>
  <c r="B10" i="55"/>
  <c r="B30" i="55"/>
  <c r="M39" i="55"/>
  <c r="B20" i="55"/>
  <c r="M42" i="55"/>
  <c r="O42" i="55" s="1"/>
  <c r="O40" i="54"/>
  <c r="N5" i="50"/>
  <c r="O18" i="54"/>
  <c r="O59" i="58"/>
  <c r="S59" i="58" s="1"/>
  <c r="O60" i="60"/>
  <c r="O17" i="58"/>
  <c r="O62" i="59"/>
  <c r="O16" i="58"/>
  <c r="I8" i="4"/>
  <c r="G2" i="57" s="1"/>
  <c r="C36" i="57" s="1"/>
  <c r="D36" i="57" s="1"/>
  <c r="E36" i="57" s="1"/>
  <c r="F36" i="57" s="1"/>
  <c r="K9" i="50"/>
  <c r="M34" i="61"/>
  <c r="M19" i="61"/>
  <c r="M36" i="61"/>
  <c r="M31" i="61"/>
  <c r="M55" i="61"/>
  <c r="M59" i="61"/>
  <c r="O59" i="61" s="1"/>
  <c r="M51" i="61"/>
  <c r="M52" i="61"/>
  <c r="M56" i="61"/>
  <c r="M44" i="61"/>
  <c r="M20" i="61"/>
  <c r="M49" i="61"/>
  <c r="M54" i="61"/>
  <c r="M17" i="61"/>
  <c r="M29" i="61"/>
  <c r="M21" i="61"/>
  <c r="M16" i="61"/>
  <c r="M41" i="61"/>
  <c r="M23" i="61"/>
  <c r="M26" i="61"/>
  <c r="M35" i="61"/>
  <c r="M48" i="61"/>
  <c r="O48" i="61" s="1"/>
  <c r="M58" i="61"/>
  <c r="M42" i="61"/>
  <c r="M18" i="61"/>
  <c r="M62" i="61"/>
  <c r="M32" i="61"/>
  <c r="M53" i="61"/>
  <c r="M66" i="61"/>
  <c r="M14" i="61"/>
  <c r="M15" i="61"/>
  <c r="M67" i="61"/>
  <c r="M22" i="61"/>
  <c r="M65" i="61"/>
  <c r="M47" i="61"/>
  <c r="M61" i="61"/>
  <c r="M43" i="61"/>
  <c r="M30" i="61"/>
  <c r="M28" i="61"/>
  <c r="O28" i="61" s="1"/>
  <c r="M60" i="61"/>
  <c r="O60" i="61" s="1"/>
  <c r="M33" i="61"/>
  <c r="M45" i="61"/>
  <c r="M37" i="61"/>
  <c r="M39" i="61"/>
  <c r="O39" i="61" s="1"/>
  <c r="M68" i="61"/>
  <c r="O68" i="61" s="1"/>
  <c r="M63" i="61"/>
  <c r="M46" i="61"/>
  <c r="O46" i="61" s="1"/>
  <c r="M25" i="61"/>
  <c r="M38" i="61"/>
  <c r="M69" i="61"/>
  <c r="O69" i="61" s="1"/>
  <c r="M50" i="61"/>
  <c r="M57" i="61"/>
  <c r="M64" i="61"/>
  <c r="M24" i="61"/>
  <c r="M27" i="61"/>
  <c r="O27" i="61" s="1"/>
  <c r="O59" i="54"/>
  <c r="O59" i="53"/>
  <c r="O17" i="59"/>
  <c r="M20" i="57"/>
  <c r="B27" i="57"/>
  <c r="B11" i="57"/>
  <c r="B38" i="57"/>
  <c r="M31" i="56"/>
  <c r="M43" i="56"/>
  <c r="M59" i="56"/>
  <c r="M60" i="56"/>
  <c r="M54" i="56"/>
  <c r="M12" i="56"/>
  <c r="M29" i="56"/>
  <c r="M57" i="56"/>
  <c r="M45" i="56"/>
  <c r="M37" i="56"/>
  <c r="M14" i="56"/>
  <c r="M69" i="56"/>
  <c r="M51" i="56"/>
  <c r="M58" i="56"/>
  <c r="M64" i="56"/>
  <c r="M24" i="56"/>
  <c r="M15" i="56"/>
  <c r="O15" i="56" s="1"/>
  <c r="M11" i="56"/>
  <c r="M38" i="56"/>
  <c r="O38" i="56" s="1"/>
  <c r="M49" i="56"/>
  <c r="M47" i="56"/>
  <c r="O47" i="56" s="1"/>
  <c r="M28" i="56"/>
  <c r="M23" i="56"/>
  <c r="M56" i="56"/>
  <c r="M22" i="56"/>
  <c r="O22" i="57" s="1"/>
  <c r="M67" i="56"/>
  <c r="M44" i="56"/>
  <c r="O44" i="56" s="1"/>
  <c r="M21" i="56"/>
  <c r="M27" i="56"/>
  <c r="M53" i="56"/>
  <c r="M46" i="56"/>
  <c r="M61" i="56"/>
  <c r="M18" i="56"/>
  <c r="O18" i="56" s="1"/>
  <c r="M50" i="56"/>
  <c r="M20" i="56"/>
  <c r="O20" i="56" s="1"/>
  <c r="M35" i="56"/>
  <c r="M65" i="56"/>
  <c r="O65" i="56" s="1"/>
  <c r="M34" i="56"/>
  <c r="M48" i="56"/>
  <c r="M62" i="56"/>
  <c r="M68" i="56"/>
  <c r="O68" i="57" s="1"/>
  <c r="M13" i="56"/>
  <c r="M32" i="56"/>
  <c r="M19" i="56"/>
  <c r="O55" i="57"/>
  <c r="B44" i="58"/>
  <c r="O16" i="57"/>
  <c r="O16" i="56"/>
  <c r="B26" i="57"/>
  <c r="B40" i="57"/>
  <c r="B37" i="57"/>
  <c r="B45" i="57"/>
  <c r="B23" i="57"/>
  <c r="B36" i="57"/>
  <c r="B43" i="57"/>
  <c r="B51" i="57"/>
  <c r="B52" i="57"/>
  <c r="B53" i="57"/>
  <c r="B12" i="57"/>
  <c r="B49" i="57"/>
  <c r="B47" i="57"/>
  <c r="B20" i="57"/>
  <c r="B33" i="57"/>
  <c r="B14" i="57"/>
  <c r="B19" i="57"/>
  <c r="B32" i="57"/>
  <c r="B54" i="57"/>
  <c r="B35" i="57"/>
  <c r="B18" i="57"/>
  <c r="B46" i="57"/>
  <c r="B15" i="57"/>
  <c r="B30" i="57"/>
  <c r="B21" i="57"/>
  <c r="B48" i="57"/>
  <c r="B50" i="57"/>
  <c r="B44" i="57"/>
  <c r="B25" i="57"/>
  <c r="B56" i="57"/>
  <c r="B42" i="57"/>
  <c r="B24" i="57"/>
  <c r="B22" i="57"/>
  <c r="B41" i="57"/>
  <c r="B31" i="57"/>
  <c r="M28" i="57"/>
  <c r="O28" i="58" s="1"/>
  <c r="M66" i="57"/>
  <c r="O66" i="57" s="1"/>
  <c r="S66" i="57" s="1"/>
  <c r="M41" i="57"/>
  <c r="O41" i="58" s="1"/>
  <c r="M22" i="57"/>
  <c r="O22" i="58" s="1"/>
  <c r="M25" i="57"/>
  <c r="M34" i="57"/>
  <c r="M56" i="57"/>
  <c r="O56" i="58" s="1"/>
  <c r="M40" i="57"/>
  <c r="O40" i="58" s="1"/>
  <c r="M58" i="57"/>
  <c r="M39" i="57"/>
  <c r="M10" i="57"/>
  <c r="M68" i="57"/>
  <c r="O68" i="58" s="1"/>
  <c r="S68" i="58" s="1"/>
  <c r="M65" i="57"/>
  <c r="O65" i="58" s="1"/>
  <c r="M29" i="57"/>
  <c r="M64" i="57"/>
  <c r="O64" i="58" s="1"/>
  <c r="S64" i="58" s="1"/>
  <c r="M53" i="57"/>
  <c r="O53" i="58" s="1"/>
  <c r="M61" i="57"/>
  <c r="O61" i="58" s="1"/>
  <c r="M33" i="57"/>
  <c r="M35" i="57"/>
  <c r="M21" i="57"/>
  <c r="M37" i="57"/>
  <c r="O37" i="58" s="1"/>
  <c r="M62" i="57"/>
  <c r="O62" i="58" s="1"/>
  <c r="S62" i="58" s="1"/>
  <c r="M52" i="57"/>
  <c r="M69" i="57"/>
  <c r="O69" i="58" s="1"/>
  <c r="M67" i="57"/>
  <c r="O67" i="58" s="1"/>
  <c r="S67" i="58" s="1"/>
  <c r="M47" i="57"/>
  <c r="M30" i="57"/>
  <c r="M50" i="57"/>
  <c r="M12" i="57"/>
  <c r="O12" i="58" s="1"/>
  <c r="M45" i="57"/>
  <c r="O45" i="58" s="1"/>
  <c r="M38" i="57"/>
  <c r="O38" i="58" s="1"/>
  <c r="M14" i="57"/>
  <c r="O14" i="58"/>
  <c r="M23" i="57"/>
  <c r="O23" i="58" s="1"/>
  <c r="M31" i="57"/>
  <c r="O31" i="58" s="1"/>
  <c r="M36" i="57"/>
  <c r="M13" i="57"/>
  <c r="M32" i="57"/>
  <c r="O32" i="58" s="1"/>
  <c r="M60" i="57"/>
  <c r="M44" i="57"/>
  <c r="O44" i="58" s="1"/>
  <c r="M51" i="57"/>
  <c r="O51" i="58" s="1"/>
  <c r="M57" i="57"/>
  <c r="O57" i="58" s="1"/>
  <c r="M19" i="57"/>
  <c r="M24" i="57"/>
  <c r="O24" i="58" s="1"/>
  <c r="M54" i="57"/>
  <c r="M42" i="57"/>
  <c r="O42" i="58" s="1"/>
  <c r="M18" i="57"/>
  <c r="O45" i="55"/>
  <c r="O56" i="55"/>
  <c r="O63" i="56"/>
  <c r="O39" i="56"/>
  <c r="O63" i="54"/>
  <c r="O60" i="55"/>
  <c r="O24" i="55"/>
  <c r="O41" i="55"/>
  <c r="O42" i="56"/>
  <c r="O40" i="56"/>
  <c r="O36" i="56"/>
  <c r="O52" i="55"/>
  <c r="O66" i="56"/>
  <c r="O17" i="55"/>
  <c r="O17" i="56"/>
  <c r="O33" i="55"/>
  <c r="O33" i="56"/>
  <c r="O55" i="56"/>
  <c r="O26" i="55"/>
  <c r="O19" i="56"/>
  <c r="O49" i="57"/>
  <c r="O36" i="57"/>
  <c r="O30" i="58"/>
  <c r="O66" i="58"/>
  <c r="S66" i="58" s="1"/>
  <c r="C46" i="57"/>
  <c r="D46" i="57" s="1"/>
  <c r="E46" i="57" s="1"/>
  <c r="F46" i="57" s="1"/>
  <c r="O13" i="56"/>
  <c r="O50" i="56"/>
  <c r="O50" i="57"/>
  <c r="O53" i="57"/>
  <c r="O11" i="56"/>
  <c r="O11" i="57"/>
  <c r="O37" i="57"/>
  <c r="O25" i="57"/>
  <c r="O25" i="58"/>
  <c r="C19" i="57"/>
  <c r="D19" i="57" s="1"/>
  <c r="E19" i="57" s="1"/>
  <c r="F19" i="57" s="1"/>
  <c r="S68" i="57"/>
  <c r="O65" i="57"/>
  <c r="S65" i="57" s="1"/>
  <c r="O22" i="56"/>
  <c r="O15" i="57"/>
  <c r="C27" i="57"/>
  <c r="D27" i="57" s="1"/>
  <c r="E27" i="57" s="1"/>
  <c r="F27" i="57" s="1"/>
  <c r="O40" i="57"/>
  <c r="L13" i="57"/>
  <c r="L55" i="57"/>
  <c r="L51" i="57"/>
  <c r="C45" i="57"/>
  <c r="D45" i="57" s="1"/>
  <c r="E45" i="57" s="1"/>
  <c r="F45" i="57" s="1"/>
  <c r="O61" i="56"/>
  <c r="O61" i="57"/>
  <c r="O56" i="57"/>
  <c r="O56" i="56"/>
  <c r="O69" i="56"/>
  <c r="O60" i="56"/>
  <c r="L15" i="57"/>
  <c r="C15" i="57"/>
  <c r="D15" i="57" s="1"/>
  <c r="E15" i="57" s="1"/>
  <c r="F15" i="57" s="1"/>
  <c r="O32" i="56"/>
  <c r="O44" i="57"/>
  <c r="O38" i="57"/>
  <c r="O64" i="57"/>
  <c r="S64" i="57" s="1"/>
  <c r="O64" i="56"/>
  <c r="O14" i="56"/>
  <c r="O14" i="57"/>
  <c r="O59" i="57"/>
  <c r="S59" i="57" s="1"/>
  <c r="O59" i="56"/>
  <c r="S59" i="56" s="1"/>
  <c r="H30" i="57"/>
  <c r="L30" i="57"/>
  <c r="H49" i="57"/>
  <c r="O62" i="56"/>
  <c r="S62" i="56" s="1"/>
  <c r="O62" i="57"/>
  <c r="S62" i="57" s="1"/>
  <c r="O35" i="56"/>
  <c r="O35" i="57"/>
  <c r="O21" i="57"/>
  <c r="O21" i="56"/>
  <c r="O57" i="57"/>
  <c r="L42" i="57"/>
  <c r="H42" i="57"/>
  <c r="H54" i="57"/>
  <c r="C54" i="57"/>
  <c r="D54" i="57" s="1"/>
  <c r="E54" i="57" s="1"/>
  <c r="F54" i="57" s="1"/>
  <c r="C43" i="57"/>
  <c r="D43" i="57" s="1"/>
  <c r="E43" i="57" s="1"/>
  <c r="F43" i="57" s="1"/>
  <c r="O33" i="58"/>
  <c r="O33" i="57"/>
  <c r="C41" i="57"/>
  <c r="D41" i="57" s="1"/>
  <c r="E41" i="57" s="1"/>
  <c r="F41" i="57" s="1"/>
  <c r="L41" i="57"/>
  <c r="C48" i="57"/>
  <c r="D48" i="57" s="1"/>
  <c r="H32" i="57"/>
  <c r="L40" i="57"/>
  <c r="H40" i="57"/>
  <c r="O28" i="57"/>
  <c r="O28" i="56"/>
  <c r="O58" i="56"/>
  <c r="S58" i="56" s="1"/>
  <c r="O12" i="57"/>
  <c r="O12" i="56"/>
  <c r="O43" i="57"/>
  <c r="O43" i="56"/>
  <c r="G43" i="57"/>
  <c r="G54" i="57"/>
  <c r="I54" i="57" s="1"/>
  <c r="C37" i="54" l="1"/>
  <c r="D37" i="54" s="1"/>
  <c r="I43" i="57"/>
  <c r="E48" i="57"/>
  <c r="F48" i="57" s="1"/>
  <c r="G48" i="57" s="1"/>
  <c r="C56" i="56"/>
  <c r="D56" i="56" s="1"/>
  <c r="C24" i="56"/>
  <c r="D24" i="56" s="1"/>
  <c r="E24" i="56" s="1"/>
  <c r="F24" i="56" s="1"/>
  <c r="G24" i="56" s="1"/>
  <c r="C29" i="56"/>
  <c r="D29" i="56" s="1"/>
  <c r="E29" i="56" s="1"/>
  <c r="F29" i="56" s="1"/>
  <c r="G29" i="56" s="1"/>
  <c r="L50" i="57"/>
  <c r="L46" i="57"/>
  <c r="L18" i="57"/>
  <c r="L47" i="57"/>
  <c r="L26" i="57"/>
  <c r="L29" i="57"/>
  <c r="L14" i="57"/>
  <c r="L25" i="57"/>
  <c r="L21" i="57"/>
  <c r="L19" i="57"/>
  <c r="L23" i="57"/>
  <c r="L27" i="57"/>
  <c r="L28" i="57"/>
  <c r="L53" i="57"/>
  <c r="L16" i="57"/>
  <c r="L35" i="57"/>
  <c r="L45" i="57"/>
  <c r="L12" i="57"/>
  <c r="L37" i="57"/>
  <c r="L56" i="57"/>
  <c r="L36" i="57"/>
  <c r="L44" i="57"/>
  <c r="H26" i="60"/>
  <c r="L28" i="60"/>
  <c r="L52" i="60"/>
  <c r="C39" i="54"/>
  <c r="D39" i="54" s="1"/>
  <c r="E39" i="54" s="1"/>
  <c r="F39" i="54" s="1"/>
  <c r="C40" i="54"/>
  <c r="D40" i="54" s="1"/>
  <c r="E40" i="54" s="1"/>
  <c r="F40" i="54" s="1"/>
  <c r="G40" i="54" s="1"/>
  <c r="C53" i="54"/>
  <c r="D53" i="54" s="1"/>
  <c r="L41" i="58"/>
  <c r="N41" i="58" s="1"/>
  <c r="H51" i="58"/>
  <c r="L15" i="58"/>
  <c r="N15" i="58" s="1"/>
  <c r="H55" i="58"/>
  <c r="H31" i="58"/>
  <c r="L27" i="58"/>
  <c r="N27" i="58" s="1"/>
  <c r="C32" i="57"/>
  <c r="D32" i="57" s="1"/>
  <c r="E32" i="57" s="1"/>
  <c r="F32" i="57" s="1"/>
  <c r="J32" i="57" s="1"/>
  <c r="H48" i="57"/>
  <c r="H41" i="57"/>
  <c r="L43" i="57"/>
  <c r="L54" i="57"/>
  <c r="S57" i="57"/>
  <c r="C49" i="57"/>
  <c r="D49" i="57" s="1"/>
  <c r="E49" i="57" s="1"/>
  <c r="F49" i="57" s="1"/>
  <c r="C30" i="57"/>
  <c r="D30" i="57" s="1"/>
  <c r="C37" i="57"/>
  <c r="D37" i="57" s="1"/>
  <c r="L31" i="57"/>
  <c r="C35" i="57"/>
  <c r="D35" i="57" s="1"/>
  <c r="E35" i="57" s="1"/>
  <c r="F35" i="57" s="1"/>
  <c r="O54" i="56"/>
  <c r="C18" i="57"/>
  <c r="D18" i="57" s="1"/>
  <c r="C56" i="57"/>
  <c r="D56" i="57" s="1"/>
  <c r="E56" i="57" s="1"/>
  <c r="F56" i="57" s="1"/>
  <c r="G56" i="57" s="1"/>
  <c r="C20" i="57"/>
  <c r="D20" i="57" s="1"/>
  <c r="E20" i="57" s="1"/>
  <c r="F20" i="57" s="1"/>
  <c r="C53" i="57"/>
  <c r="D53" i="57" s="1"/>
  <c r="E53" i="57" s="1"/>
  <c r="F53" i="57" s="1"/>
  <c r="C32" i="56"/>
  <c r="D32" i="56" s="1"/>
  <c r="E32" i="56" s="1"/>
  <c r="F32" i="56" s="1"/>
  <c r="G32" i="56" s="1"/>
  <c r="B29" i="53"/>
  <c r="S66" i="55"/>
  <c r="O59" i="60"/>
  <c r="S59" i="60" s="1"/>
  <c r="O59" i="59"/>
  <c r="S59" i="59" s="1"/>
  <c r="I4" i="4"/>
  <c r="G2" i="53" s="1"/>
  <c r="H42" i="53" s="1"/>
  <c r="I5" i="4"/>
  <c r="G2" i="54" s="1"/>
  <c r="C19" i="54" s="1"/>
  <c r="D19" i="54" s="1"/>
  <c r="E19" i="54" s="1"/>
  <c r="F19" i="54" s="1"/>
  <c r="G19" i="54" s="1"/>
  <c r="I11" i="4"/>
  <c r="G2" i="60" s="1"/>
  <c r="H31" i="60" s="1"/>
  <c r="I12" i="4"/>
  <c r="G2" i="61" s="1"/>
  <c r="I9" i="4"/>
  <c r="G2" i="58" s="1"/>
  <c r="I7" i="4"/>
  <c r="G2" i="56" s="1"/>
  <c r="C30" i="56" s="1"/>
  <c r="D30" i="56" s="1"/>
  <c r="E30" i="56" s="1"/>
  <c r="F30" i="56" s="1"/>
  <c r="I2" i="4"/>
  <c r="G2" i="1" s="1"/>
  <c r="I3" i="4"/>
  <c r="G2" i="52" s="1"/>
  <c r="K7" i="50"/>
  <c r="K10" i="50"/>
  <c r="K8" i="50"/>
  <c r="L49" i="1"/>
  <c r="B26" i="53"/>
  <c r="B44" i="53"/>
  <c r="H44" i="53" s="1"/>
  <c r="B20" i="53"/>
  <c r="B14" i="53"/>
  <c r="H14" i="53" s="1"/>
  <c r="B42" i="53"/>
  <c r="B33" i="53"/>
  <c r="H33" i="53" s="1"/>
  <c r="B10" i="53"/>
  <c r="B31" i="53"/>
  <c r="H31" i="53" s="1"/>
  <c r="B48" i="53"/>
  <c r="B53" i="53"/>
  <c r="H53" i="53" s="1"/>
  <c r="B21" i="53"/>
  <c r="H21" i="53" s="1"/>
  <c r="B27" i="53"/>
  <c r="H27" i="53" s="1"/>
  <c r="B56" i="53"/>
  <c r="B7" i="53"/>
  <c r="H7" i="53" s="1"/>
  <c r="H7" i="54" s="1"/>
  <c r="S68" i="53"/>
  <c r="S59" i="53"/>
  <c r="B41" i="53"/>
  <c r="B52" i="53"/>
  <c r="H52" i="53" s="1"/>
  <c r="B12" i="53"/>
  <c r="H12" i="53" s="1"/>
  <c r="B36" i="53"/>
  <c r="H36" i="53" s="1"/>
  <c r="B28" i="53"/>
  <c r="B11" i="53"/>
  <c r="H11" i="53" s="1"/>
  <c r="B55" i="53"/>
  <c r="H55" i="53" s="1"/>
  <c r="B23" i="53"/>
  <c r="H23" i="53" s="1"/>
  <c r="B30" i="53"/>
  <c r="H30" i="53" s="1"/>
  <c r="B45" i="53"/>
  <c r="H45" i="53" s="1"/>
  <c r="B51" i="53"/>
  <c r="H51" i="53" s="1"/>
  <c r="B19" i="53"/>
  <c r="H19" i="53" s="1"/>
  <c r="B22" i="53"/>
  <c r="H22" i="53" s="1"/>
  <c r="B49" i="53"/>
  <c r="H49" i="53" s="1"/>
  <c r="B18" i="53"/>
  <c r="H18" i="53" s="1"/>
  <c r="B8" i="53"/>
  <c r="H8" i="53" s="1"/>
  <c r="B34" i="53"/>
  <c r="H34" i="53" s="1"/>
  <c r="B47" i="53"/>
  <c r="H47" i="53" s="1"/>
  <c r="B16" i="53"/>
  <c r="H16" i="53" s="1"/>
  <c r="B46" i="53"/>
  <c r="H46" i="53" s="1"/>
  <c r="B37" i="53"/>
  <c r="H37" i="53" s="1"/>
  <c r="B43" i="53"/>
  <c r="H43" i="53" s="1"/>
  <c r="B24" i="53"/>
  <c r="H24" i="53" s="1"/>
  <c r="B38" i="53"/>
  <c r="H38" i="53" s="1"/>
  <c r="B9" i="53"/>
  <c r="H9" i="53" s="1"/>
  <c r="B32" i="53"/>
  <c r="H32" i="53" s="1"/>
  <c r="B40" i="53"/>
  <c r="H40" i="53" s="1"/>
  <c r="B25" i="53"/>
  <c r="H25" i="53" s="1"/>
  <c r="B13" i="53"/>
  <c r="H13" i="53" s="1"/>
  <c r="B54" i="53"/>
  <c r="H54" i="53" s="1"/>
  <c r="L21" i="54"/>
  <c r="L30" i="56"/>
  <c r="H24" i="57"/>
  <c r="H21" i="57"/>
  <c r="H36" i="57"/>
  <c r="J36" i="57" s="1"/>
  <c r="P36" i="57" s="1"/>
  <c r="H17" i="57"/>
  <c r="H44" i="57"/>
  <c r="H52" i="57"/>
  <c r="H26" i="57"/>
  <c r="H28" i="57"/>
  <c r="H31" i="57"/>
  <c r="H44" i="58"/>
  <c r="C54" i="54"/>
  <c r="D54" i="54" s="1"/>
  <c r="E54" i="54" s="1"/>
  <c r="F54" i="54" s="1"/>
  <c r="G54" i="54" s="1"/>
  <c r="C12" i="54"/>
  <c r="D12" i="54" s="1"/>
  <c r="C38" i="54"/>
  <c r="D38" i="54" s="1"/>
  <c r="E38" i="54" s="1"/>
  <c r="F38" i="54" s="1"/>
  <c r="C33" i="54"/>
  <c r="D33" i="54" s="1"/>
  <c r="E33" i="54" s="1"/>
  <c r="F33" i="54" s="1"/>
  <c r="G33" i="54" s="1"/>
  <c r="C35" i="54"/>
  <c r="D35" i="54" s="1"/>
  <c r="E35" i="54" s="1"/>
  <c r="F35" i="54" s="1"/>
  <c r="G35" i="54" s="1"/>
  <c r="C11" i="54"/>
  <c r="D11" i="54" s="1"/>
  <c r="C42" i="54"/>
  <c r="D42" i="54" s="1"/>
  <c r="C55" i="54"/>
  <c r="D55" i="54" s="1"/>
  <c r="E55" i="54" s="1"/>
  <c r="F55" i="54" s="1"/>
  <c r="G55" i="54" s="1"/>
  <c r="C41" i="54"/>
  <c r="D41" i="54" s="1"/>
  <c r="C15" i="54"/>
  <c r="D15" i="54" s="1"/>
  <c r="E15" i="54" s="1"/>
  <c r="F15" i="54" s="1"/>
  <c r="G15" i="54" s="1"/>
  <c r="C22" i="54"/>
  <c r="D22" i="54" s="1"/>
  <c r="E22" i="54" s="1"/>
  <c r="F22" i="54" s="1"/>
  <c r="G22" i="54" s="1"/>
  <c r="C28" i="56"/>
  <c r="D28" i="56" s="1"/>
  <c r="E28" i="56" s="1"/>
  <c r="F28" i="56" s="1"/>
  <c r="L49" i="58"/>
  <c r="N49" i="58" s="1"/>
  <c r="L42" i="58"/>
  <c r="H22" i="58"/>
  <c r="L18" i="58"/>
  <c r="H39" i="58"/>
  <c r="H42" i="58"/>
  <c r="L54" i="58"/>
  <c r="N54" i="58" s="1"/>
  <c r="L34" i="58"/>
  <c r="L38" i="58"/>
  <c r="L45" i="58"/>
  <c r="H12" i="58"/>
  <c r="H12" i="59" s="1"/>
  <c r="H24" i="58"/>
  <c r="H35" i="58"/>
  <c r="H29" i="58"/>
  <c r="L39" i="58"/>
  <c r="L56" i="58"/>
  <c r="L30" i="58"/>
  <c r="L21" i="58"/>
  <c r="H19" i="58"/>
  <c r="H23" i="58"/>
  <c r="L31" i="58"/>
  <c r="N31" i="58" s="1"/>
  <c r="H16" i="58"/>
  <c r="C40" i="57"/>
  <c r="D40" i="57" s="1"/>
  <c r="L32" i="57"/>
  <c r="L48" i="57"/>
  <c r="H43" i="57"/>
  <c r="C42" i="57"/>
  <c r="D42" i="57" s="1"/>
  <c r="E42" i="57" s="1"/>
  <c r="F42" i="57" s="1"/>
  <c r="L49" i="57"/>
  <c r="H37" i="57"/>
  <c r="J37" i="57" s="1"/>
  <c r="P37" i="57" s="1"/>
  <c r="H35" i="57"/>
  <c r="C17" i="57"/>
  <c r="D17" i="57" s="1"/>
  <c r="E17" i="57" s="1"/>
  <c r="F17" i="57" s="1"/>
  <c r="J17" i="57" s="1"/>
  <c r="L39" i="57"/>
  <c r="L31" i="60"/>
  <c r="C52" i="56"/>
  <c r="D52" i="56" s="1"/>
  <c r="E52" i="56" s="1"/>
  <c r="F52" i="56" s="1"/>
  <c r="G52" i="56" s="1"/>
  <c r="H23" i="57"/>
  <c r="H25" i="57"/>
  <c r="L11" i="57"/>
  <c r="L11" i="58" s="1"/>
  <c r="N11" i="58" s="1"/>
  <c r="H33" i="57"/>
  <c r="O39" i="58"/>
  <c r="O39" i="57"/>
  <c r="O34" i="58"/>
  <c r="O34" i="57"/>
  <c r="S65" i="56"/>
  <c r="O27" i="57"/>
  <c r="O27" i="56"/>
  <c r="O51" i="56"/>
  <c r="O51" i="57"/>
  <c r="O45" i="56"/>
  <c r="O45" i="57"/>
  <c r="O31" i="56"/>
  <c r="O31" i="57"/>
  <c r="O10" i="56"/>
  <c r="O10" i="55"/>
  <c r="S57" i="55"/>
  <c r="O34" i="55"/>
  <c r="O34" i="56"/>
  <c r="O68" i="56"/>
  <c r="S68" i="56" s="1"/>
  <c r="O41" i="56"/>
  <c r="O41" i="57"/>
  <c r="S65" i="55"/>
  <c r="O47" i="54"/>
  <c r="O47" i="55"/>
  <c r="B39" i="53"/>
  <c r="H39" i="53" s="1"/>
  <c r="C41" i="52"/>
  <c r="D41" i="52" s="1"/>
  <c r="L38" i="57"/>
  <c r="L17" i="57"/>
  <c r="H13" i="57"/>
  <c r="L20" i="60"/>
  <c r="L52" i="57"/>
  <c r="L22" i="57"/>
  <c r="L20" i="57"/>
  <c r="N20" i="57" s="1"/>
  <c r="L33" i="57"/>
  <c r="L24" i="57"/>
  <c r="H29" i="57"/>
  <c r="C29" i="57"/>
  <c r="D29" i="57" s="1"/>
  <c r="C24" i="57"/>
  <c r="D24" i="57" s="1"/>
  <c r="E24" i="57" s="1"/>
  <c r="F24" i="57" s="1"/>
  <c r="J24" i="57" s="1"/>
  <c r="C11" i="57"/>
  <c r="C22" i="57"/>
  <c r="D22" i="57" s="1"/>
  <c r="C23" i="57"/>
  <c r="D23" i="57" s="1"/>
  <c r="C14" i="57"/>
  <c r="D14" i="57" s="1"/>
  <c r="E14" i="57" s="1"/>
  <c r="F14" i="57" s="1"/>
  <c r="C33" i="57"/>
  <c r="D33" i="57" s="1"/>
  <c r="E33" i="57" s="1"/>
  <c r="F33" i="57" s="1"/>
  <c r="C52" i="57"/>
  <c r="D52" i="57" s="1"/>
  <c r="E52" i="57" s="1"/>
  <c r="F52" i="57" s="1"/>
  <c r="C28" i="57"/>
  <c r="D28" i="57" s="1"/>
  <c r="E28" i="57" s="1"/>
  <c r="F28" i="57" s="1"/>
  <c r="G28" i="57" s="1"/>
  <c r="C25" i="57"/>
  <c r="D25" i="57" s="1"/>
  <c r="E25" i="57" s="1"/>
  <c r="F25" i="57" s="1"/>
  <c r="J25" i="57" s="1"/>
  <c r="C47" i="57"/>
  <c r="D47" i="57" s="1"/>
  <c r="C26" i="57"/>
  <c r="D26" i="57" s="1"/>
  <c r="E26" i="57" s="1"/>
  <c r="F26" i="57" s="1"/>
  <c r="C13" i="57"/>
  <c r="D13" i="57" s="1"/>
  <c r="E13" i="57" s="1"/>
  <c r="F13" i="57" s="1"/>
  <c r="C55" i="57"/>
  <c r="D55" i="57" s="1"/>
  <c r="E55" i="57" s="1"/>
  <c r="F55" i="57" s="1"/>
  <c r="C44" i="57"/>
  <c r="D44" i="57" s="1"/>
  <c r="C31" i="57"/>
  <c r="D31" i="57" s="1"/>
  <c r="C38" i="57"/>
  <c r="D38" i="57" s="1"/>
  <c r="C50" i="57"/>
  <c r="D50" i="57" s="1"/>
  <c r="E50" i="57" s="1"/>
  <c r="F50" i="57" s="1"/>
  <c r="C21" i="57"/>
  <c r="D21" i="57" s="1"/>
  <c r="E21" i="57" s="1"/>
  <c r="F21" i="57" s="1"/>
  <c r="G21" i="57" s="1"/>
  <c r="C16" i="57"/>
  <c r="D16" i="57" s="1"/>
  <c r="E16" i="57" s="1"/>
  <c r="F16" i="57" s="1"/>
  <c r="C39" i="57"/>
  <c r="D39" i="57" s="1"/>
  <c r="E39" i="57" s="1"/>
  <c r="F39" i="57" s="1"/>
  <c r="C51" i="57"/>
  <c r="D51" i="57" s="1"/>
  <c r="E51" i="57" s="1"/>
  <c r="F51" i="57" s="1"/>
  <c r="C12" i="57"/>
  <c r="D12" i="57" s="1"/>
  <c r="S60" i="60"/>
  <c r="H42" i="61"/>
  <c r="H46" i="61"/>
  <c r="H12" i="52"/>
  <c r="S60" i="54"/>
  <c r="B15" i="53"/>
  <c r="H15" i="53" s="1"/>
  <c r="H22" i="52"/>
  <c r="H12" i="1"/>
  <c r="H43" i="1"/>
  <c r="H11" i="1"/>
  <c r="H25" i="1"/>
  <c r="H13" i="1"/>
  <c r="H26" i="1"/>
  <c r="H44" i="1"/>
  <c r="H54" i="1"/>
  <c r="S64" i="56"/>
  <c r="S60" i="56"/>
  <c r="S61" i="57"/>
  <c r="S63" i="54"/>
  <c r="O13" i="58"/>
  <c r="O13" i="57"/>
  <c r="S59" i="61"/>
  <c r="O49" i="55"/>
  <c r="O49" i="56"/>
  <c r="O53" i="55"/>
  <c r="O53" i="56"/>
  <c r="O55" i="54"/>
  <c r="O55" i="55"/>
  <c r="O32" i="55"/>
  <c r="O29" i="55"/>
  <c r="O36" i="58"/>
  <c r="O36" i="59"/>
  <c r="O27" i="58"/>
  <c r="H18" i="1"/>
  <c r="H21" i="1"/>
  <c r="H16" i="1"/>
  <c r="C20" i="60"/>
  <c r="D20" i="60" s="1"/>
  <c r="S69" i="56"/>
  <c r="S61" i="56"/>
  <c r="O39" i="54"/>
  <c r="O39" i="55"/>
  <c r="S61" i="58"/>
  <c r="S65" i="58"/>
  <c r="O57" i="56"/>
  <c r="S57" i="56" s="1"/>
  <c r="S59" i="54"/>
  <c r="S69" i="61"/>
  <c r="S61" i="55"/>
  <c r="O28" i="55"/>
  <c r="O25" i="56"/>
  <c r="O31" i="54"/>
  <c r="B34" i="57"/>
  <c r="C34" i="53"/>
  <c r="D34" i="53" s="1"/>
  <c r="E34" i="53" s="1"/>
  <c r="F34" i="53" s="1"/>
  <c r="H36" i="56"/>
  <c r="S63" i="56"/>
  <c r="O60" i="58"/>
  <c r="S60" i="58" s="1"/>
  <c r="O50" i="58"/>
  <c r="S69" i="58"/>
  <c r="O21" i="58"/>
  <c r="S68" i="61"/>
  <c r="O43" i="61"/>
  <c r="S62" i="59"/>
  <c r="O44" i="55"/>
  <c r="S69" i="59"/>
  <c r="O46" i="54"/>
  <c r="O50" i="54"/>
  <c r="O61" i="54"/>
  <c r="S61" i="54" s="1"/>
  <c r="O16" i="54"/>
  <c r="S60" i="55"/>
  <c r="S57" i="58"/>
  <c r="O35" i="58"/>
  <c r="S60" i="61"/>
  <c r="O46" i="55"/>
  <c r="O51" i="55"/>
  <c r="O38" i="55"/>
  <c r="O59" i="55"/>
  <c r="S59" i="55" s="1"/>
  <c r="P32" i="57"/>
  <c r="G41" i="57"/>
  <c r="I41" i="57" s="1"/>
  <c r="J41" i="57"/>
  <c r="P41" i="57" s="1"/>
  <c r="I21" i="57"/>
  <c r="G36" i="57"/>
  <c r="G51" i="57"/>
  <c r="H38" i="57"/>
  <c r="H12" i="57"/>
  <c r="H15" i="57"/>
  <c r="H51" i="57"/>
  <c r="H39" i="57"/>
  <c r="I28" i="57"/>
  <c r="H16" i="57"/>
  <c r="J16" i="57" s="1"/>
  <c r="H55" i="57"/>
  <c r="J55" i="57" s="1"/>
  <c r="P55" i="57" s="1"/>
  <c r="H42" i="60"/>
  <c r="H28" i="60"/>
  <c r="H19" i="60"/>
  <c r="H52" i="60"/>
  <c r="C46" i="56"/>
  <c r="D46" i="56" s="1"/>
  <c r="C26" i="56"/>
  <c r="D26" i="56" s="1"/>
  <c r="E26" i="56" s="1"/>
  <c r="F26" i="56" s="1"/>
  <c r="G26" i="56" s="1"/>
  <c r="H47" i="57"/>
  <c r="H18" i="57"/>
  <c r="H22" i="57"/>
  <c r="H11" i="57"/>
  <c r="H11" i="58" s="1"/>
  <c r="H20" i="57"/>
  <c r="H56" i="57"/>
  <c r="I56" i="57" s="1"/>
  <c r="H14" i="57"/>
  <c r="C18" i="56"/>
  <c r="D18" i="56" s="1"/>
  <c r="E18" i="56" s="1"/>
  <c r="F18" i="56" s="1"/>
  <c r="G18" i="56" s="1"/>
  <c r="C13" i="56"/>
  <c r="D13" i="56" s="1"/>
  <c r="E13" i="56" s="1"/>
  <c r="F13" i="56" s="1"/>
  <c r="G13" i="56" s="1"/>
  <c r="C31" i="56"/>
  <c r="D31" i="56" s="1"/>
  <c r="E31" i="56" s="1"/>
  <c r="F31" i="56" s="1"/>
  <c r="G31" i="56" s="1"/>
  <c r="C41" i="56"/>
  <c r="D41" i="56" s="1"/>
  <c r="C21" i="56"/>
  <c r="D21" i="56" s="1"/>
  <c r="E21" i="56" s="1"/>
  <c r="F21" i="56" s="1"/>
  <c r="G21" i="56" s="1"/>
  <c r="C16" i="56"/>
  <c r="D16" i="56" s="1"/>
  <c r="E16" i="56" s="1"/>
  <c r="F16" i="56" s="1"/>
  <c r="G16" i="56" s="1"/>
  <c r="G32" i="57"/>
  <c r="I32" i="57" s="1"/>
  <c r="H45" i="57"/>
  <c r="H35" i="60"/>
  <c r="H54" i="60"/>
  <c r="C38" i="56"/>
  <c r="D38" i="56" s="1"/>
  <c r="E38" i="56" s="1"/>
  <c r="F38" i="56" s="1"/>
  <c r="C33" i="56"/>
  <c r="D33" i="56" s="1"/>
  <c r="E33" i="56" s="1"/>
  <c r="F33" i="56" s="1"/>
  <c r="G33" i="56" s="1"/>
  <c r="H27" i="57"/>
  <c r="J27" i="57" s="1"/>
  <c r="P27" i="57" s="1"/>
  <c r="H19" i="57"/>
  <c r="J19" i="57" s="1"/>
  <c r="P19" i="57" s="1"/>
  <c r="H53" i="57"/>
  <c r="H46" i="57"/>
  <c r="J46" i="57" s="1"/>
  <c r="P46" i="57" s="1"/>
  <c r="H50" i="57"/>
  <c r="J50" i="57" s="1"/>
  <c r="C51" i="56"/>
  <c r="D51" i="56" s="1"/>
  <c r="C40" i="56"/>
  <c r="D40" i="56" s="1"/>
  <c r="C27" i="56"/>
  <c r="D27" i="56" s="1"/>
  <c r="E27" i="56" s="1"/>
  <c r="F27" i="56" s="1"/>
  <c r="C23" i="56"/>
  <c r="D23" i="56" s="1"/>
  <c r="E23" i="56" s="1"/>
  <c r="F23" i="56" s="1"/>
  <c r="G23" i="56" s="1"/>
  <c r="L38" i="54"/>
  <c r="L53" i="1"/>
  <c r="L20" i="56"/>
  <c r="L22" i="56"/>
  <c r="L46" i="1"/>
  <c r="L48" i="52"/>
  <c r="N48" i="52" s="1"/>
  <c r="L56" i="1"/>
  <c r="L54" i="56"/>
  <c r="N54" i="57" s="1"/>
  <c r="L40" i="56"/>
  <c r="L36" i="56"/>
  <c r="N36" i="57" s="1"/>
  <c r="L19" i="54"/>
  <c r="L14" i="54"/>
  <c r="L14" i="1"/>
  <c r="L28" i="52"/>
  <c r="P16" i="57"/>
  <c r="E12" i="57"/>
  <c r="F12" i="57" s="1"/>
  <c r="G12" i="57" s="1"/>
  <c r="I12" i="57" s="1"/>
  <c r="E37" i="57"/>
  <c r="F37" i="57" s="1"/>
  <c r="G37" i="57" s="1"/>
  <c r="E47" i="57"/>
  <c r="F47" i="57" s="1"/>
  <c r="G47" i="57" s="1"/>
  <c r="I47" i="57" s="1"/>
  <c r="G25" i="57"/>
  <c r="I25" i="57" s="1"/>
  <c r="J51" i="57"/>
  <c r="P51" i="57" s="1"/>
  <c r="J52" i="57"/>
  <c r="P52" i="57" s="1"/>
  <c r="G55" i="57"/>
  <c r="I55" i="57" s="1"/>
  <c r="I48" i="57"/>
  <c r="I51" i="57"/>
  <c r="N40" i="57"/>
  <c r="E12" i="54"/>
  <c r="F12" i="54" s="1"/>
  <c r="G12" i="54" s="1"/>
  <c r="E42" i="54"/>
  <c r="F42" i="54" s="1"/>
  <c r="G42" i="54" s="1"/>
  <c r="G16" i="57"/>
  <c r="I16" i="57" s="1"/>
  <c r="E22" i="57"/>
  <c r="F22" i="57" s="1"/>
  <c r="J22" i="57" s="1"/>
  <c r="P22" i="57" s="1"/>
  <c r="G50" i="57"/>
  <c r="J47" i="57"/>
  <c r="P47" i="57" s="1"/>
  <c r="J49" i="57"/>
  <c r="P49" i="57" s="1"/>
  <c r="J48" i="57"/>
  <c r="J21" i="57"/>
  <c r="J54" i="57"/>
  <c r="P54" i="57" s="1"/>
  <c r="G24" i="57"/>
  <c r="I24" i="57" s="1"/>
  <c r="L16" i="54"/>
  <c r="L40" i="54"/>
  <c r="L30" i="54"/>
  <c r="L43" i="54"/>
  <c r="L10" i="1"/>
  <c r="L6" i="52"/>
  <c r="L6" i="53" s="1"/>
  <c r="N6" i="53" s="1"/>
  <c r="L12" i="1"/>
  <c r="L27" i="1"/>
  <c r="L43" i="1"/>
  <c r="L42" i="56"/>
  <c r="N42" i="57" s="1"/>
  <c r="L14" i="53"/>
  <c r="N14" i="54" s="1"/>
  <c r="L8" i="54"/>
  <c r="L8" i="55" s="1"/>
  <c r="N8" i="55" s="1"/>
  <c r="L46" i="54"/>
  <c r="L39" i="54"/>
  <c r="L32" i="54"/>
  <c r="L34" i="54"/>
  <c r="L41" i="54"/>
  <c r="L17" i="56"/>
  <c r="L26" i="1"/>
  <c r="N30" i="57"/>
  <c r="L14" i="52"/>
  <c r="L11" i="52"/>
  <c r="L41" i="1"/>
  <c r="L22" i="1"/>
  <c r="L48" i="1"/>
  <c r="L20" i="1"/>
  <c r="L12" i="56"/>
  <c r="N12" i="57" s="1"/>
  <c r="L11" i="1"/>
  <c r="L15" i="1"/>
  <c r="L7" i="1"/>
  <c r="L9" i="1"/>
  <c r="L34" i="1"/>
  <c r="L35" i="1"/>
  <c r="L29" i="1"/>
  <c r="L54" i="1"/>
  <c r="L45" i="1"/>
  <c r="L55" i="1"/>
  <c r="L44" i="1"/>
  <c r="L30" i="1"/>
  <c r="L47" i="1"/>
  <c r="L25" i="1"/>
  <c r="L51" i="1"/>
  <c r="L36" i="1"/>
  <c r="L24" i="1"/>
  <c r="L39" i="1"/>
  <c r="L16" i="1"/>
  <c r="L52" i="1"/>
  <c r="L38" i="1"/>
  <c r="L42" i="1"/>
  <c r="L37" i="52"/>
  <c r="L53" i="52"/>
  <c r="N53" i="52" s="1"/>
  <c r="L21" i="52"/>
  <c r="L38" i="52"/>
  <c r="L43" i="52"/>
  <c r="N43" i="52" s="1"/>
  <c r="L25" i="52"/>
  <c r="L28" i="54"/>
  <c r="L51" i="54"/>
  <c r="L18" i="54"/>
  <c r="L15" i="54"/>
  <c r="L54" i="54"/>
  <c r="L27" i="54"/>
  <c r="L35" i="54"/>
  <c r="L53" i="54"/>
  <c r="L29" i="54"/>
  <c r="L36" i="54"/>
  <c r="L22" i="54"/>
  <c r="L49" i="54"/>
  <c r="L25" i="54"/>
  <c r="L44" i="54"/>
  <c r="L24" i="54"/>
  <c r="L56" i="54"/>
  <c r="L33" i="54"/>
  <c r="L45" i="54"/>
  <c r="L48" i="54"/>
  <c r="L55" i="54"/>
  <c r="L52" i="54"/>
  <c r="L13" i="54"/>
  <c r="L42" i="54"/>
  <c r="L9" i="54"/>
  <c r="L12" i="54"/>
  <c r="L50" i="54"/>
  <c r="L10" i="56"/>
  <c r="L10" i="57" s="1"/>
  <c r="N10" i="57" s="1"/>
  <c r="L27" i="56"/>
  <c r="N27" i="57" s="1"/>
  <c r="L18" i="56"/>
  <c r="L34" i="56"/>
  <c r="L26" i="56"/>
  <c r="N26" i="57" s="1"/>
  <c r="L41" i="56"/>
  <c r="N41" i="57" s="1"/>
  <c r="S41" i="57" s="1"/>
  <c r="L23" i="56"/>
  <c r="L53" i="56"/>
  <c r="L48" i="56"/>
  <c r="L56" i="56"/>
  <c r="N56" i="57" s="1"/>
  <c r="L35" i="56"/>
  <c r="L28" i="56"/>
  <c r="N28" i="57" s="1"/>
  <c r="L11" i="56"/>
  <c r="L45" i="56"/>
  <c r="N45" i="57" s="1"/>
  <c r="L43" i="56"/>
  <c r="L32" i="56"/>
  <c r="N32" i="57" s="1"/>
  <c r="L33" i="56"/>
  <c r="N33" i="57" s="1"/>
  <c r="L51" i="56"/>
  <c r="N51" i="57" s="1"/>
  <c r="S51" i="57" s="1"/>
  <c r="L14" i="56"/>
  <c r="L39" i="56"/>
  <c r="N39" i="57" s="1"/>
  <c r="L29" i="56"/>
  <c r="N29" i="57" s="1"/>
  <c r="L17" i="54"/>
  <c r="L23" i="54"/>
  <c r="L10" i="54"/>
  <c r="L19" i="56"/>
  <c r="N19" i="57" s="1"/>
  <c r="L20" i="52"/>
  <c r="N35" i="57"/>
  <c r="L21" i="56"/>
  <c r="N21" i="57" s="1"/>
  <c r="L52" i="56"/>
  <c r="N52" i="57" s="1"/>
  <c r="L13" i="56"/>
  <c r="N13" i="57" s="1"/>
  <c r="L25" i="56"/>
  <c r="N25" i="57" s="1"/>
  <c r="L11" i="54"/>
  <c r="L47" i="54"/>
  <c r="L31" i="54"/>
  <c r="L20" i="54"/>
  <c r="L26" i="54"/>
  <c r="L37" i="54"/>
  <c r="L44" i="56"/>
  <c r="L8" i="1"/>
  <c r="L17" i="1"/>
  <c r="L17" i="52"/>
  <c r="L27" i="52"/>
  <c r="L12" i="52"/>
  <c r="L18" i="1"/>
  <c r="L13" i="1"/>
  <c r="L23" i="1"/>
  <c r="L16" i="56"/>
  <c r="N16" i="57" s="1"/>
  <c r="S16" i="57" s="1"/>
  <c r="L38" i="56"/>
  <c r="N38" i="57" s="1"/>
  <c r="P24" i="57"/>
  <c r="G15" i="57"/>
  <c r="I15" i="57" s="1"/>
  <c r="J15" i="57"/>
  <c r="P15" i="57" s="1"/>
  <c r="J45" i="57"/>
  <c r="P45" i="57" s="1"/>
  <c r="G45" i="57"/>
  <c r="I45" i="57" s="1"/>
  <c r="H43" i="54"/>
  <c r="H18" i="54"/>
  <c r="H30" i="54"/>
  <c r="H48" i="54"/>
  <c r="J28" i="57"/>
  <c r="P28" i="57" s="1"/>
  <c r="S28" i="57" s="1"/>
  <c r="G52" i="57"/>
  <c r="I52" i="57" s="1"/>
  <c r="G17" i="57"/>
  <c r="I17" i="57" s="1"/>
  <c r="G46" i="57"/>
  <c r="I46" i="57" s="1"/>
  <c r="J14" i="57"/>
  <c r="P14" i="57" s="1"/>
  <c r="G14" i="57"/>
  <c r="I14" i="57" s="1"/>
  <c r="E31" i="57"/>
  <c r="F31" i="57" s="1"/>
  <c r="J31" i="57" s="1"/>
  <c r="P31" i="57" s="1"/>
  <c r="G28" i="56"/>
  <c r="H12" i="56"/>
  <c r="E29" i="57"/>
  <c r="F29" i="57" s="1"/>
  <c r="J29" i="57" s="1"/>
  <c r="P29" i="57" s="1"/>
  <c r="G19" i="57"/>
  <c r="I19" i="57" s="1"/>
  <c r="G38" i="54"/>
  <c r="G27" i="57"/>
  <c r="J20" i="57"/>
  <c r="J12" i="57"/>
  <c r="J43" i="57"/>
  <c r="N23" i="57"/>
  <c r="N22" i="57"/>
  <c r="N45" i="58"/>
  <c r="L54" i="53"/>
  <c r="L19" i="53"/>
  <c r="L43" i="53"/>
  <c r="N17" i="57"/>
  <c r="L35" i="61"/>
  <c r="L21" i="61"/>
  <c r="L26" i="61"/>
  <c r="L16" i="61"/>
  <c r="L18" i="61"/>
  <c r="L17" i="61"/>
  <c r="L47" i="61"/>
  <c r="L30" i="61"/>
  <c r="L27" i="61"/>
  <c r="L43" i="61"/>
  <c r="L19" i="61"/>
  <c r="L25" i="61"/>
  <c r="L44" i="61"/>
  <c r="L20" i="61"/>
  <c r="N20" i="61" s="1"/>
  <c r="L42" i="61"/>
  <c r="L56" i="61"/>
  <c r="L33" i="61"/>
  <c r="L28" i="61"/>
  <c r="N28" i="61" s="1"/>
  <c r="N56" i="58"/>
  <c r="L22" i="53"/>
  <c r="L48" i="53"/>
  <c r="L40" i="53"/>
  <c r="L17" i="53"/>
  <c r="N21" i="58"/>
  <c r="L26" i="53"/>
  <c r="L42" i="53"/>
  <c r="L25" i="53"/>
  <c r="L18" i="53"/>
  <c r="L44" i="53"/>
  <c r="L33" i="53"/>
  <c r="L29" i="53"/>
  <c r="L9" i="53"/>
  <c r="L46" i="53"/>
  <c r="L45" i="53"/>
  <c r="N45" i="54" s="1"/>
  <c r="L15" i="53"/>
  <c r="L37" i="53"/>
  <c r="L31" i="53"/>
  <c r="L13" i="53"/>
  <c r="L27" i="53"/>
  <c r="L49" i="53"/>
  <c r="L11" i="53"/>
  <c r="L8" i="53"/>
  <c r="L50" i="53"/>
  <c r="L38" i="53"/>
  <c r="L52" i="53"/>
  <c r="L47" i="53"/>
  <c r="L56" i="53"/>
  <c r="L28" i="53"/>
  <c r="L30" i="53"/>
  <c r="L39" i="53"/>
  <c r="L21" i="53"/>
  <c r="L36" i="53"/>
  <c r="L34" i="53"/>
  <c r="L23" i="53"/>
  <c r="L51" i="53"/>
  <c r="L7" i="53"/>
  <c r="L32" i="53"/>
  <c r="N32" i="54" s="1"/>
  <c r="L53" i="53"/>
  <c r="L35" i="53"/>
  <c r="P21" i="57"/>
  <c r="L24" i="53"/>
  <c r="L41" i="53"/>
  <c r="L12" i="53"/>
  <c r="L22" i="61"/>
  <c r="L46" i="61"/>
  <c r="L31" i="61"/>
  <c r="P25" i="57"/>
  <c r="P50" i="57"/>
  <c r="P17" i="57"/>
  <c r="J33" i="57"/>
  <c r="P33" i="57" s="1"/>
  <c r="G33" i="57"/>
  <c r="I33" i="57" s="1"/>
  <c r="G38" i="56"/>
  <c r="J35" i="57"/>
  <c r="P35" i="57" s="1"/>
  <c r="G35" i="57"/>
  <c r="I35" i="57" s="1"/>
  <c r="J42" i="57"/>
  <c r="P42" i="57" s="1"/>
  <c r="G42" i="57"/>
  <c r="I42" i="57" s="1"/>
  <c r="J26" i="57"/>
  <c r="P26" i="57" s="1"/>
  <c r="G26" i="57"/>
  <c r="J39" i="57"/>
  <c r="P39" i="57" s="1"/>
  <c r="G39" i="57"/>
  <c r="I39" i="57" s="1"/>
  <c r="E56" i="56"/>
  <c r="F56" i="56" s="1"/>
  <c r="G56" i="56" s="1"/>
  <c r="G27" i="56"/>
  <c r="E23" i="57"/>
  <c r="F23" i="57" s="1"/>
  <c r="J23" i="57" s="1"/>
  <c r="P23" i="57" s="1"/>
  <c r="H23" i="56"/>
  <c r="J23" i="56" s="1"/>
  <c r="P23" i="56" s="1"/>
  <c r="H13" i="56"/>
  <c r="H49" i="56"/>
  <c r="C43" i="1"/>
  <c r="D43" i="1" s="1"/>
  <c r="C44" i="1"/>
  <c r="D44" i="1" s="1"/>
  <c r="C35" i="1"/>
  <c r="D35" i="1" s="1"/>
  <c r="C15" i="1"/>
  <c r="D15" i="1" s="1"/>
  <c r="C47" i="1"/>
  <c r="D47" i="1" s="1"/>
  <c r="C6" i="1"/>
  <c r="D6" i="1" s="1"/>
  <c r="C52" i="1"/>
  <c r="D52" i="1" s="1"/>
  <c r="C24" i="1"/>
  <c r="D24" i="1" s="1"/>
  <c r="C33" i="1"/>
  <c r="D33" i="1" s="1"/>
  <c r="C8" i="1"/>
  <c r="D8" i="1" s="1"/>
  <c r="C50" i="1"/>
  <c r="D50" i="1" s="1"/>
  <c r="C25" i="1"/>
  <c r="D25" i="1" s="1"/>
  <c r="E25" i="1" s="1"/>
  <c r="F25" i="1" s="1"/>
  <c r="J25" i="1" s="1"/>
  <c r="C54" i="1"/>
  <c r="D54" i="1" s="1"/>
  <c r="C46" i="1"/>
  <c r="D46" i="1" s="1"/>
  <c r="C34" i="1"/>
  <c r="D34" i="1" s="1"/>
  <c r="C18" i="1"/>
  <c r="D18" i="1" s="1"/>
  <c r="E18" i="1" s="1"/>
  <c r="F18" i="1" s="1"/>
  <c r="J18" i="1" s="1"/>
  <c r="C11" i="1"/>
  <c r="D11" i="1" s="1"/>
  <c r="E11" i="1" s="1"/>
  <c r="F11" i="1" s="1"/>
  <c r="J11" i="1" s="1"/>
  <c r="C7" i="1"/>
  <c r="D7" i="1" s="1"/>
  <c r="E7" i="1" s="1"/>
  <c r="F7" i="1" s="1"/>
  <c r="C27" i="1"/>
  <c r="D27" i="1" s="1"/>
  <c r="E27" i="1" s="1"/>
  <c r="F27" i="1" s="1"/>
  <c r="G27" i="1" s="1"/>
  <c r="C55" i="1"/>
  <c r="D55" i="1" s="1"/>
  <c r="E55" i="1" s="1"/>
  <c r="F55" i="1" s="1"/>
  <c r="C14" i="1"/>
  <c r="D14" i="1" s="1"/>
  <c r="C51" i="1"/>
  <c r="D51" i="1" s="1"/>
  <c r="E51" i="1" s="1"/>
  <c r="F51" i="1" s="1"/>
  <c r="C28" i="1"/>
  <c r="D28" i="1" s="1"/>
  <c r="C53" i="1"/>
  <c r="D53" i="1" s="1"/>
  <c r="C32" i="1"/>
  <c r="D32" i="1" s="1"/>
  <c r="C56" i="1"/>
  <c r="D56" i="1" s="1"/>
  <c r="C41" i="1"/>
  <c r="D41" i="1" s="1"/>
  <c r="C48" i="1"/>
  <c r="D48" i="1" s="1"/>
  <c r="C9" i="1"/>
  <c r="D9" i="1" s="1"/>
  <c r="C12" i="1"/>
  <c r="D12" i="1" s="1"/>
  <c r="C38" i="1"/>
  <c r="D38" i="1" s="1"/>
  <c r="C29" i="1"/>
  <c r="D29" i="1" s="1"/>
  <c r="C21" i="1"/>
  <c r="D21" i="1" s="1"/>
  <c r="C45" i="1"/>
  <c r="D45" i="1" s="1"/>
  <c r="C31" i="1"/>
  <c r="D31" i="1" s="1"/>
  <c r="C19" i="1"/>
  <c r="D19" i="1" s="1"/>
  <c r="E19" i="1" s="1"/>
  <c r="F19" i="1" s="1"/>
  <c r="G19" i="1" s="1"/>
  <c r="C39" i="1"/>
  <c r="D39" i="1" s="1"/>
  <c r="C49" i="1"/>
  <c r="D49" i="1" s="1"/>
  <c r="C16" i="1"/>
  <c r="D16" i="1" s="1"/>
  <c r="C30" i="1"/>
  <c r="D30" i="1" s="1"/>
  <c r="C26" i="1"/>
  <c r="D26" i="1" s="1"/>
  <c r="C10" i="1"/>
  <c r="D10" i="1" s="1"/>
  <c r="C17" i="1"/>
  <c r="D17" i="1" s="1"/>
  <c r="C42" i="53"/>
  <c r="D42" i="53" s="1"/>
  <c r="C22" i="53"/>
  <c r="D22" i="53" s="1"/>
  <c r="C14" i="53"/>
  <c r="D14" i="53" s="1"/>
  <c r="C55" i="53"/>
  <c r="D55" i="53" s="1"/>
  <c r="C45" i="53"/>
  <c r="D45" i="53" s="1"/>
  <c r="C23" i="53"/>
  <c r="D23" i="53" s="1"/>
  <c r="C16" i="53"/>
  <c r="D16" i="53" s="1"/>
  <c r="C21" i="53"/>
  <c r="D21" i="53" s="1"/>
  <c r="C54" i="53"/>
  <c r="D54" i="53" s="1"/>
  <c r="E54" i="53" s="1"/>
  <c r="F54" i="53" s="1"/>
  <c r="J54" i="53" s="1"/>
  <c r="P54" i="53" s="1"/>
  <c r="C39" i="53"/>
  <c r="D39" i="53" s="1"/>
  <c r="C29" i="53"/>
  <c r="D29" i="53" s="1"/>
  <c r="C27" i="53"/>
  <c r="D27" i="53" s="1"/>
  <c r="C10" i="53"/>
  <c r="D10" i="53" s="1"/>
  <c r="C37" i="53"/>
  <c r="D37" i="53" s="1"/>
  <c r="C18" i="53"/>
  <c r="D18" i="53" s="1"/>
  <c r="C44" i="53"/>
  <c r="D44" i="53" s="1"/>
  <c r="C9" i="53"/>
  <c r="D9" i="53" s="1"/>
  <c r="C17" i="53"/>
  <c r="D17" i="53" s="1"/>
  <c r="C41" i="53"/>
  <c r="D41" i="53" s="1"/>
  <c r="C11" i="53"/>
  <c r="D11" i="53" s="1"/>
  <c r="C50" i="53"/>
  <c r="D50" i="53" s="1"/>
  <c r="C33" i="53"/>
  <c r="D33" i="53" s="1"/>
  <c r="C40" i="53"/>
  <c r="D40" i="53" s="1"/>
  <c r="C19" i="53"/>
  <c r="D19" i="53" s="1"/>
  <c r="C47" i="53"/>
  <c r="D47" i="53" s="1"/>
  <c r="E47" i="53" s="1"/>
  <c r="F47" i="53" s="1"/>
  <c r="J47" i="53" s="1"/>
  <c r="C30" i="53"/>
  <c r="D30" i="53" s="1"/>
  <c r="C46" i="53"/>
  <c r="D46" i="53" s="1"/>
  <c r="C7" i="53"/>
  <c r="C48" i="53"/>
  <c r="D48" i="53" s="1"/>
  <c r="C56" i="53"/>
  <c r="D56" i="53" s="1"/>
  <c r="C12" i="53"/>
  <c r="D12" i="53" s="1"/>
  <c r="C20" i="53"/>
  <c r="D20" i="53" s="1"/>
  <c r="C52" i="53"/>
  <c r="D52" i="53" s="1"/>
  <c r="E52" i="53" s="1"/>
  <c r="F52" i="53" s="1"/>
  <c r="J52" i="53" s="1"/>
  <c r="C25" i="53"/>
  <c r="D25" i="53" s="1"/>
  <c r="C26" i="53"/>
  <c r="D26" i="53" s="1"/>
  <c r="C38" i="53"/>
  <c r="D38" i="53" s="1"/>
  <c r="C28" i="53"/>
  <c r="D28" i="53" s="1"/>
  <c r="C43" i="53"/>
  <c r="D43" i="53" s="1"/>
  <c r="C8" i="53"/>
  <c r="D8" i="53" s="1"/>
  <c r="C15" i="53"/>
  <c r="D15" i="53" s="1"/>
  <c r="C32" i="53"/>
  <c r="D32" i="53" s="1"/>
  <c r="E32" i="53" s="1"/>
  <c r="F32" i="53" s="1"/>
  <c r="C31" i="53"/>
  <c r="D31" i="53" s="1"/>
  <c r="C49" i="53"/>
  <c r="D49" i="53" s="1"/>
  <c r="C53" i="53"/>
  <c r="D53" i="53" s="1"/>
  <c r="C13" i="53"/>
  <c r="D13" i="53" s="1"/>
  <c r="C35" i="53"/>
  <c r="D35" i="53" s="1"/>
  <c r="C36" i="53"/>
  <c r="D36" i="53" s="1"/>
  <c r="C24" i="53"/>
  <c r="D24" i="53" s="1"/>
  <c r="C51" i="53"/>
  <c r="D51" i="53" s="1"/>
  <c r="H53" i="54"/>
  <c r="H37" i="54"/>
  <c r="H14" i="54"/>
  <c r="H34" i="54"/>
  <c r="H21" i="54"/>
  <c r="H26" i="54"/>
  <c r="H49" i="54"/>
  <c r="H50" i="54"/>
  <c r="H51" i="54"/>
  <c r="H56" i="54"/>
  <c r="H17" i="54"/>
  <c r="H52" i="54"/>
  <c r="H42" i="54"/>
  <c r="H27" i="54"/>
  <c r="H25" i="54"/>
  <c r="H29" i="54"/>
  <c r="H35" i="54"/>
  <c r="H12" i="54"/>
  <c r="H45" i="54"/>
  <c r="H46" i="54"/>
  <c r="H41" i="54"/>
  <c r="H55" i="54"/>
  <c r="J55" i="54" s="1"/>
  <c r="H54" i="54"/>
  <c r="I54" i="54" s="1"/>
  <c r="H23" i="54"/>
  <c r="H33" i="54"/>
  <c r="I33" i="54" s="1"/>
  <c r="H38" i="54"/>
  <c r="J38" i="54" s="1"/>
  <c r="P38" i="54" s="1"/>
  <c r="H9" i="54"/>
  <c r="H15" i="54"/>
  <c r="J15" i="54" s="1"/>
  <c r="H31" i="54"/>
  <c r="H28" i="54"/>
  <c r="H20" i="54"/>
  <c r="H16" i="54"/>
  <c r="H36" i="54"/>
  <c r="H8" i="54"/>
  <c r="H8" i="55" s="1"/>
  <c r="H19" i="54"/>
  <c r="H32" i="54"/>
  <c r="H13" i="54"/>
  <c r="H11" i="54"/>
  <c r="H24" i="54"/>
  <c r="H30" i="56"/>
  <c r="J30" i="56" s="1"/>
  <c r="P30" i="56" s="1"/>
  <c r="H51" i="56"/>
  <c r="H20" i="56"/>
  <c r="H46" i="56"/>
  <c r="H18" i="56"/>
  <c r="J18" i="56" s="1"/>
  <c r="P18" i="56" s="1"/>
  <c r="H19" i="56"/>
  <c r="H33" i="56"/>
  <c r="I33" i="56" s="1"/>
  <c r="H52" i="56"/>
  <c r="I52" i="56" s="1"/>
  <c r="H28" i="56"/>
  <c r="J28" i="56" s="1"/>
  <c r="H17" i="56"/>
  <c r="H29" i="56"/>
  <c r="J29" i="56" s="1"/>
  <c r="H43" i="56"/>
  <c r="H32" i="56"/>
  <c r="H14" i="56"/>
  <c r="H55" i="56"/>
  <c r="H38" i="56"/>
  <c r="J38" i="56" s="1"/>
  <c r="H50" i="56"/>
  <c r="H11" i="56"/>
  <c r="H35" i="56"/>
  <c r="H48" i="56"/>
  <c r="H39" i="56"/>
  <c r="H22" i="56"/>
  <c r="H40" i="56"/>
  <c r="H53" i="56"/>
  <c r="H44" i="56"/>
  <c r="H37" i="56"/>
  <c r="H27" i="56"/>
  <c r="J27" i="56" s="1"/>
  <c r="H54" i="56"/>
  <c r="H16" i="56"/>
  <c r="H31" i="56"/>
  <c r="J31" i="56" s="1"/>
  <c r="H25" i="56"/>
  <c r="H41" i="56"/>
  <c r="H56" i="56"/>
  <c r="H45" i="56"/>
  <c r="H10" i="56"/>
  <c r="H10" i="57" s="1"/>
  <c r="H21" i="56"/>
  <c r="H15" i="56"/>
  <c r="H47" i="56"/>
  <c r="H26" i="56"/>
  <c r="J26" i="56" s="1"/>
  <c r="H24" i="56"/>
  <c r="H40" i="54"/>
  <c r="I40" i="54" s="1"/>
  <c r="H47" i="54"/>
  <c r="H10" i="54"/>
  <c r="H34" i="56"/>
  <c r="J52" i="56"/>
  <c r="P52" i="56" s="1"/>
  <c r="H39" i="54"/>
  <c r="H44" i="54"/>
  <c r="H22" i="54"/>
  <c r="I22" i="54" s="1"/>
  <c r="H42" i="56"/>
  <c r="J19" i="54"/>
  <c r="P19" i="54" s="1"/>
  <c r="I29" i="56"/>
  <c r="J53" i="57"/>
  <c r="P53" i="57" s="1"/>
  <c r="G53" i="57"/>
  <c r="I53" i="57" s="1"/>
  <c r="G20" i="57"/>
  <c r="I20" i="57" s="1"/>
  <c r="J56" i="57"/>
  <c r="P56" i="57" s="1"/>
  <c r="G11" i="1"/>
  <c r="I11" i="1" s="1"/>
  <c r="G49" i="57"/>
  <c r="I49" i="57" s="1"/>
  <c r="J34" i="53"/>
  <c r="G34" i="53"/>
  <c r="I34" i="53" s="1"/>
  <c r="N42" i="58"/>
  <c r="E41" i="56"/>
  <c r="F41" i="56" s="1"/>
  <c r="J41" i="56" s="1"/>
  <c r="L31" i="1"/>
  <c r="L19" i="1"/>
  <c r="L33" i="1"/>
  <c r="L37" i="1"/>
  <c r="L50" i="1"/>
  <c r="L28" i="1"/>
  <c r="L5" i="1"/>
  <c r="L5" i="52" s="1"/>
  <c r="N5" i="52" s="1"/>
  <c r="L21" i="1"/>
  <c r="H33" i="1"/>
  <c r="H23" i="1"/>
  <c r="H15" i="1"/>
  <c r="C22" i="1"/>
  <c r="D22" i="1" s="1"/>
  <c r="C40" i="1"/>
  <c r="D40" i="1" s="1"/>
  <c r="H17" i="1"/>
  <c r="C20" i="1"/>
  <c r="D20" i="1" s="1"/>
  <c r="C5" i="1"/>
  <c r="H34" i="1"/>
  <c r="H8" i="1"/>
  <c r="C13" i="1"/>
  <c r="D13" i="1" s="1"/>
  <c r="C37" i="1"/>
  <c r="D37" i="1" s="1"/>
  <c r="C36" i="1"/>
  <c r="D36" i="1" s="1"/>
  <c r="C42" i="1"/>
  <c r="D42" i="1" s="1"/>
  <c r="H24" i="1"/>
  <c r="C23" i="1"/>
  <c r="D23" i="1" s="1"/>
  <c r="H35" i="1"/>
  <c r="G30" i="56"/>
  <c r="L24" i="61"/>
  <c r="H35" i="61"/>
  <c r="O67" i="57"/>
  <c r="S67" i="57" s="1"/>
  <c r="L46" i="56"/>
  <c r="L50" i="56"/>
  <c r="C49" i="56"/>
  <c r="D49" i="56" s="1"/>
  <c r="L24" i="56"/>
  <c r="O30" i="55"/>
  <c r="O30" i="56"/>
  <c r="O22" i="61"/>
  <c r="C17" i="56"/>
  <c r="D17" i="56" s="1"/>
  <c r="C42" i="56"/>
  <c r="D42" i="56" s="1"/>
  <c r="C43" i="56"/>
  <c r="D43" i="56" s="1"/>
  <c r="C36" i="56"/>
  <c r="D36" i="56" s="1"/>
  <c r="L31" i="56"/>
  <c r="L47" i="56"/>
  <c r="O51" i="52"/>
  <c r="C34" i="56"/>
  <c r="D34" i="56" s="1"/>
  <c r="C54" i="56"/>
  <c r="D54" i="56" s="1"/>
  <c r="L15" i="56"/>
  <c r="L49" i="56"/>
  <c r="C11" i="56"/>
  <c r="D11" i="56" s="1"/>
  <c r="C19" i="56"/>
  <c r="D19" i="56" s="1"/>
  <c r="C14" i="56"/>
  <c r="D14" i="56" s="1"/>
  <c r="L55" i="56"/>
  <c r="C48" i="56"/>
  <c r="D48" i="56" s="1"/>
  <c r="C39" i="56"/>
  <c r="D39" i="56" s="1"/>
  <c r="C37" i="56"/>
  <c r="D37" i="56" s="1"/>
  <c r="O23" i="55"/>
  <c r="O16" i="61"/>
  <c r="O56" i="61"/>
  <c r="L37" i="56"/>
  <c r="I6" i="4"/>
  <c r="G2" i="55" s="1"/>
  <c r="I10" i="4"/>
  <c r="G2" i="59" s="1"/>
  <c r="O15" i="55"/>
  <c r="M52" i="52"/>
  <c r="O52" i="52" s="1"/>
  <c r="M27" i="52"/>
  <c r="O27" i="53" s="1"/>
  <c r="M18" i="52"/>
  <c r="O18" i="53" s="1"/>
  <c r="M64" i="52"/>
  <c r="O64" i="52" s="1"/>
  <c r="S64" i="52" s="1"/>
  <c r="M10" i="52"/>
  <c r="M67" i="52"/>
  <c r="M24" i="1"/>
  <c r="M18" i="1"/>
  <c r="O18" i="52" s="1"/>
  <c r="M22" i="1"/>
  <c r="M26" i="1"/>
  <c r="O26" i="52" s="1"/>
  <c r="M62" i="60"/>
  <c r="O17" i="60"/>
  <c r="M23" i="60"/>
  <c r="O23" i="60" s="1"/>
  <c r="M41" i="60"/>
  <c r="O41" i="60" s="1"/>
  <c r="M66" i="60"/>
  <c r="O66" i="61" s="1"/>
  <c r="S66" i="61" s="1"/>
  <c r="M50" i="60"/>
  <c r="O50" i="60" s="1"/>
  <c r="M30" i="60"/>
  <c r="O30" i="60" s="1"/>
  <c r="B25" i="60"/>
  <c r="B36" i="60"/>
  <c r="B50" i="60"/>
  <c r="B21" i="60"/>
  <c r="O24" i="54"/>
  <c r="O8" i="54"/>
  <c r="O39" i="53"/>
  <c r="S63" i="59"/>
  <c r="M61" i="1"/>
  <c r="M58" i="1"/>
  <c r="M41" i="1"/>
  <c r="O41" i="52" s="1"/>
  <c r="M55" i="1"/>
  <c r="O55" i="52" s="1"/>
  <c r="M53" i="1"/>
  <c r="M50" i="1"/>
  <c r="M49" i="1"/>
  <c r="M56" i="1"/>
  <c r="O56" i="52" s="1"/>
  <c r="M63" i="1"/>
  <c r="M42" i="1"/>
  <c r="M9" i="1"/>
  <c r="M54" i="1"/>
  <c r="O54" i="52" s="1"/>
  <c r="M21" i="1"/>
  <c r="M34" i="1"/>
  <c r="M33" i="1"/>
  <c r="O33" i="52" s="1"/>
  <c r="M40" i="1"/>
  <c r="O40" i="52" s="1"/>
  <c r="M29" i="1"/>
  <c r="M23" i="52"/>
  <c r="O23" i="52" s="1"/>
  <c r="M16" i="52"/>
  <c r="O16" i="53" s="1"/>
  <c r="M66" i="52"/>
  <c r="O66" i="53" s="1"/>
  <c r="S66" i="53" s="1"/>
  <c r="M19" i="52"/>
  <c r="O19" i="53" s="1"/>
  <c r="M8" i="52"/>
  <c r="O8" i="53" s="1"/>
  <c r="M55" i="52"/>
  <c r="O55" i="53" s="1"/>
  <c r="M69" i="52"/>
  <c r="O69" i="53" s="1"/>
  <c r="S69" i="53" s="1"/>
  <c r="M44" i="52"/>
  <c r="O44" i="53" s="1"/>
  <c r="M20" i="52"/>
  <c r="O20" i="52" s="1"/>
  <c r="M17" i="52"/>
  <c r="M60" i="52"/>
  <c r="O60" i="53" s="1"/>
  <c r="S60" i="53" s="1"/>
  <c r="M58" i="52"/>
  <c r="O58" i="53" s="1"/>
  <c r="S58" i="53" s="1"/>
  <c r="M62" i="52"/>
  <c r="O62" i="53" s="1"/>
  <c r="S62" i="53" s="1"/>
  <c r="M56" i="52"/>
  <c r="O56" i="53" s="1"/>
  <c r="M61" i="52"/>
  <c r="O61" i="53" s="1"/>
  <c r="S61" i="53" s="1"/>
  <c r="M6" i="52"/>
  <c r="M31" i="52"/>
  <c r="O31" i="53" s="1"/>
  <c r="M49" i="52"/>
  <c r="M46" i="52"/>
  <c r="O46" i="53" s="1"/>
  <c r="M29" i="52"/>
  <c r="O29" i="53" s="1"/>
  <c r="M57" i="52"/>
  <c r="O57" i="52" s="1"/>
  <c r="S57" i="52" s="1"/>
  <c r="M9" i="52"/>
  <c r="O9" i="53" s="1"/>
  <c r="M21" i="52"/>
  <c r="O21" i="53" s="1"/>
  <c r="M12" i="52"/>
  <c r="O12" i="53" s="1"/>
  <c r="M34" i="52"/>
  <c r="O34" i="53" s="1"/>
  <c r="M45" i="52"/>
  <c r="O45" i="53" s="1"/>
  <c r="M11" i="52"/>
  <c r="M37" i="52"/>
  <c r="O37" i="53" s="1"/>
  <c r="M53" i="52"/>
  <c r="O53" i="53" s="1"/>
  <c r="M40" i="52"/>
  <c r="O40" i="53" s="1"/>
  <c r="M7" i="52"/>
  <c r="M48" i="52"/>
  <c r="O48" i="53" s="1"/>
  <c r="M38" i="52"/>
  <c r="O38" i="52" s="1"/>
  <c r="M51" i="52"/>
  <c r="O51" i="53" s="1"/>
  <c r="M43" i="52"/>
  <c r="O43" i="53" s="1"/>
  <c r="M22" i="52"/>
  <c r="O22" i="53" s="1"/>
  <c r="M63" i="52"/>
  <c r="O63" i="53" s="1"/>
  <c r="S63" i="53" s="1"/>
  <c r="M35" i="52"/>
  <c r="B48" i="60"/>
  <c r="B43" i="60"/>
  <c r="B27" i="60"/>
  <c r="B44" i="60"/>
  <c r="B38" i="60"/>
  <c r="B53" i="60"/>
  <c r="B40" i="60"/>
  <c r="B15" i="60"/>
  <c r="B49" i="60"/>
  <c r="B56" i="60"/>
  <c r="B37" i="60"/>
  <c r="B39" i="60"/>
  <c r="B55" i="60"/>
  <c r="B17" i="60"/>
  <c r="B34" i="60"/>
  <c r="B45" i="60"/>
  <c r="B32" i="60"/>
  <c r="B23" i="60"/>
  <c r="B46" i="60"/>
  <c r="B41" i="60"/>
  <c r="B51" i="60"/>
  <c r="B22" i="60"/>
  <c r="M24" i="60"/>
  <c r="O24" i="61" s="1"/>
  <c r="M54" i="60"/>
  <c r="O54" i="61" s="1"/>
  <c r="M37" i="60"/>
  <c r="O37" i="60" s="1"/>
  <c r="M18" i="60"/>
  <c r="O18" i="60" s="1"/>
  <c r="M63" i="60"/>
  <c r="O63" i="61" s="1"/>
  <c r="S63" i="61" s="1"/>
  <c r="M57" i="60"/>
  <c r="O57" i="61" s="1"/>
  <c r="S57" i="61" s="1"/>
  <c r="M15" i="60"/>
  <c r="O15" i="61" s="1"/>
  <c r="M67" i="60"/>
  <c r="O67" i="61" s="1"/>
  <c r="S67" i="61" s="1"/>
  <c r="M31" i="60"/>
  <c r="O31" i="61" s="1"/>
  <c r="M20" i="60"/>
  <c r="O20" i="61" s="1"/>
  <c r="M38" i="60"/>
  <c r="O38" i="61" s="1"/>
  <c r="M19" i="60"/>
  <c r="O19" i="61" s="1"/>
  <c r="M25" i="60"/>
  <c r="O25" i="61" s="1"/>
  <c r="M17" i="60"/>
  <c r="O17" i="61" s="1"/>
  <c r="M26" i="60"/>
  <c r="O26" i="60" s="1"/>
  <c r="M61" i="60"/>
  <c r="O61" i="61" s="1"/>
  <c r="S61" i="61" s="1"/>
  <c r="M52" i="60"/>
  <c r="O52" i="61" s="1"/>
  <c r="M34" i="60"/>
  <c r="O34" i="60" s="1"/>
  <c r="M13" i="60"/>
  <c r="M55" i="60"/>
  <c r="O55" i="61" s="1"/>
  <c r="M35" i="60"/>
  <c r="O35" i="61" s="1"/>
  <c r="M14" i="60"/>
  <c r="M53" i="60"/>
  <c r="M65" i="60"/>
  <c r="O65" i="61" s="1"/>
  <c r="S65" i="61" s="1"/>
  <c r="M64" i="60"/>
  <c r="O64" i="61" s="1"/>
  <c r="S64" i="61" s="1"/>
  <c r="M29" i="60"/>
  <c r="M49" i="60"/>
  <c r="O49" i="60" s="1"/>
  <c r="M42" i="60"/>
  <c r="O42" i="61" s="1"/>
  <c r="M22" i="60"/>
  <c r="M33" i="60"/>
  <c r="O33" i="61" s="1"/>
  <c r="O62" i="52"/>
  <c r="S62" i="52" s="1"/>
  <c r="O28" i="52"/>
  <c r="O15" i="52"/>
  <c r="O68" i="52"/>
  <c r="S68" i="52" s="1"/>
  <c r="O62" i="55"/>
  <c r="S62" i="55" s="1"/>
  <c r="S58" i="54"/>
  <c r="O29" i="54"/>
  <c r="M32" i="52"/>
  <c r="O32" i="53" s="1"/>
  <c r="O21" i="54"/>
  <c r="M36" i="52"/>
  <c r="M50" i="52"/>
  <c r="O50" i="53" s="1"/>
  <c r="M25" i="52"/>
  <c r="O25" i="53" s="1"/>
  <c r="M65" i="52"/>
  <c r="O65" i="53" s="1"/>
  <c r="S65" i="53" s="1"/>
  <c r="M42" i="52"/>
  <c r="O42" i="53" s="1"/>
  <c r="M30" i="52"/>
  <c r="O30" i="53" s="1"/>
  <c r="M17" i="1"/>
  <c r="M69" i="1"/>
  <c r="M48" i="1"/>
  <c r="O48" i="52" s="1"/>
  <c r="M12" i="1"/>
  <c r="O32" i="54"/>
  <c r="O31" i="59"/>
  <c r="O18" i="59"/>
  <c r="O34" i="59"/>
  <c r="M36" i="60"/>
  <c r="O36" i="60" s="1"/>
  <c r="M51" i="60"/>
  <c r="O51" i="61" s="1"/>
  <c r="M44" i="60"/>
  <c r="O44" i="61" s="1"/>
  <c r="M32" i="60"/>
  <c r="O32" i="61" s="1"/>
  <c r="M58" i="60"/>
  <c r="O58" i="61" s="1"/>
  <c r="S58" i="61" s="1"/>
  <c r="M45" i="60"/>
  <c r="M47" i="60"/>
  <c r="O47" i="61" s="1"/>
  <c r="B18" i="60"/>
  <c r="B24" i="60"/>
  <c r="B30" i="60"/>
  <c r="B47" i="60"/>
  <c r="B16" i="60"/>
  <c r="B29" i="60"/>
  <c r="O37" i="59"/>
  <c r="O35" i="60"/>
  <c r="O54" i="60"/>
  <c r="O66" i="60"/>
  <c r="S66" i="60" s="1"/>
  <c r="M14" i="59"/>
  <c r="M58" i="59"/>
  <c r="O58" i="60" s="1"/>
  <c r="S58" i="60" s="1"/>
  <c r="M56" i="59"/>
  <c r="O56" i="59" s="1"/>
  <c r="M52" i="59"/>
  <c r="O52" i="60" s="1"/>
  <c r="M48" i="59"/>
  <c r="O48" i="60" s="1"/>
  <c r="M44" i="59"/>
  <c r="O44" i="59" s="1"/>
  <c r="M40" i="59"/>
  <c r="O40" i="60" s="1"/>
  <c r="M61" i="59"/>
  <c r="O61" i="60" s="1"/>
  <c r="S61" i="60" s="1"/>
  <c r="M28" i="59"/>
  <c r="O28" i="59" s="1"/>
  <c r="M19" i="59"/>
  <c r="M38" i="59"/>
  <c r="M22" i="59"/>
  <c r="O22" i="60" s="1"/>
  <c r="M67" i="59"/>
  <c r="M55" i="59"/>
  <c r="O55" i="59" s="1"/>
  <c r="M51" i="59"/>
  <c r="O51" i="59" s="1"/>
  <c r="M47" i="59"/>
  <c r="O47" i="60" s="1"/>
  <c r="M43" i="59"/>
  <c r="O43" i="60" s="1"/>
  <c r="M39" i="59"/>
  <c r="O39" i="59" s="1"/>
  <c r="M57" i="59"/>
  <c r="O57" i="60" s="1"/>
  <c r="S57" i="60" s="1"/>
  <c r="M33" i="59"/>
  <c r="M64" i="59"/>
  <c r="M13" i="59"/>
  <c r="O13" i="59" s="1"/>
  <c r="M29" i="59"/>
  <c r="O29" i="59" s="1"/>
  <c r="M16" i="59"/>
  <c r="M27" i="59"/>
  <c r="O27" i="60" s="1"/>
  <c r="M68" i="59"/>
  <c r="O68" i="59" s="1"/>
  <c r="S68" i="59" s="1"/>
  <c r="O56" i="54"/>
  <c r="O33" i="54"/>
  <c r="O10" i="54"/>
  <c r="O63" i="58"/>
  <c r="S63" i="58" s="1"/>
  <c r="O35" i="59"/>
  <c r="S67" i="54"/>
  <c r="O63" i="55"/>
  <c r="S63" i="55" s="1"/>
  <c r="O34" i="54"/>
  <c r="O21" i="59"/>
  <c r="O65" i="59"/>
  <c r="S65" i="59" s="1"/>
  <c r="O69" i="57"/>
  <c r="S69" i="57" s="1"/>
  <c r="O60" i="57"/>
  <c r="S60" i="57" s="1"/>
  <c r="O42" i="54"/>
  <c r="O20" i="60"/>
  <c r="O42" i="60"/>
  <c r="O53" i="59"/>
  <c r="O6" i="52"/>
  <c r="O44" i="52"/>
  <c r="O19" i="54"/>
  <c r="O54" i="54"/>
  <c r="O44" i="54"/>
  <c r="O57" i="54"/>
  <c r="S57" i="54" s="1"/>
  <c r="O60" i="59"/>
  <c r="S60" i="59" s="1"/>
  <c r="O25" i="60"/>
  <c r="O58" i="55"/>
  <c r="S58" i="55" s="1"/>
  <c r="O39" i="52"/>
  <c r="O24" i="59"/>
  <c r="O18" i="58"/>
  <c r="O18" i="57"/>
  <c r="O58" i="58"/>
  <c r="S58" i="58" s="1"/>
  <c r="O58" i="57"/>
  <c r="S58" i="57" s="1"/>
  <c r="O22" i="52"/>
  <c r="O60" i="52"/>
  <c r="S60" i="52" s="1"/>
  <c r="O17" i="53"/>
  <c r="O17" i="52"/>
  <c r="O32" i="59"/>
  <c r="O32" i="60"/>
  <c r="O26" i="56"/>
  <c r="O26" i="57"/>
  <c r="O19" i="58"/>
  <c r="O19" i="57"/>
  <c r="O20" i="58"/>
  <c r="O20" i="57"/>
  <c r="O29" i="58"/>
  <c r="O29" i="57"/>
  <c r="O37" i="55"/>
  <c r="O37" i="56"/>
  <c r="O52" i="58"/>
  <c r="O52" i="57"/>
  <c r="O32" i="57"/>
  <c r="O48" i="57"/>
  <c r="O48" i="56"/>
  <c r="O46" i="57"/>
  <c r="O46" i="56"/>
  <c r="O23" i="57"/>
  <c r="O23" i="56"/>
  <c r="O24" i="57"/>
  <c r="O24" i="56"/>
  <c r="O54" i="58"/>
  <c r="O54" i="57"/>
  <c r="O67" i="56"/>
  <c r="S67" i="56" s="1"/>
  <c r="O67" i="55"/>
  <c r="S67" i="55" s="1"/>
  <c r="O36" i="54"/>
  <c r="O36" i="55"/>
  <c r="O12" i="54"/>
  <c r="O12" i="55"/>
  <c r="O25" i="54"/>
  <c r="O25" i="55"/>
  <c r="O47" i="58"/>
  <c r="O47" i="57"/>
  <c r="O15" i="53"/>
  <c r="O15" i="54"/>
  <c r="O65" i="54"/>
  <c r="S65" i="54" s="1"/>
  <c r="O28" i="54"/>
  <c r="O28" i="53"/>
  <c r="O62" i="54"/>
  <c r="S62" i="54" s="1"/>
  <c r="O48" i="54"/>
  <c r="O52" i="53"/>
  <c r="O52" i="54"/>
  <c r="O23" i="54"/>
  <c r="O49" i="53"/>
  <c r="O49" i="54"/>
  <c r="O13" i="54"/>
  <c r="O13" i="53"/>
  <c r="O20" i="54"/>
  <c r="O42" i="57"/>
  <c r="O64" i="54"/>
  <c r="S64" i="54" s="1"/>
  <c r="O64" i="55"/>
  <c r="S64" i="55" s="1"/>
  <c r="O68" i="54"/>
  <c r="S68" i="54" s="1"/>
  <c r="O68" i="55"/>
  <c r="S68" i="55" s="1"/>
  <c r="O14" i="53"/>
  <c r="O14" i="52"/>
  <c r="O38" i="54"/>
  <c r="O49" i="58"/>
  <c r="O58" i="59"/>
  <c r="S58" i="59" s="1"/>
  <c r="O69" i="54"/>
  <c r="S69" i="54" s="1"/>
  <c r="O69" i="55"/>
  <c r="S69" i="55" s="1"/>
  <c r="O43" i="55"/>
  <c r="O43" i="54"/>
  <c r="O64" i="53"/>
  <c r="S64" i="53" s="1"/>
  <c r="O54" i="53"/>
  <c r="O24" i="53"/>
  <c r="O24" i="52"/>
  <c r="O29" i="60"/>
  <c r="O29" i="61"/>
  <c r="O21" i="60"/>
  <c r="O21" i="61"/>
  <c r="O15" i="59"/>
  <c r="O26" i="53"/>
  <c r="O10" i="53"/>
  <c r="O10" i="52"/>
  <c r="O48" i="58"/>
  <c r="O39" i="60"/>
  <c r="G39" i="54" l="1"/>
  <c r="I39" i="54" s="1"/>
  <c r="N44" i="57"/>
  <c r="N14" i="52"/>
  <c r="E38" i="57"/>
  <c r="F38" i="57" s="1"/>
  <c r="J38" i="57" s="1"/>
  <c r="P38" i="57" s="1"/>
  <c r="G13" i="57"/>
  <c r="I13" i="57" s="1"/>
  <c r="J13" i="57"/>
  <c r="P13" i="57" s="1"/>
  <c r="S13" i="57" s="1"/>
  <c r="E53" i="54"/>
  <c r="F53" i="54" s="1"/>
  <c r="G53" i="54" s="1"/>
  <c r="I53" i="54" s="1"/>
  <c r="O41" i="61"/>
  <c r="O23" i="53"/>
  <c r="O66" i="52"/>
  <c r="S66" i="52" s="1"/>
  <c r="O69" i="52"/>
  <c r="S69" i="52" s="1"/>
  <c r="O31" i="52"/>
  <c r="O57" i="59"/>
  <c r="S57" i="59" s="1"/>
  <c r="O25" i="52"/>
  <c r="G51" i="1"/>
  <c r="I51" i="1" s="1"/>
  <c r="I27" i="1"/>
  <c r="L16" i="53"/>
  <c r="I37" i="57"/>
  <c r="H51" i="52"/>
  <c r="H39" i="52"/>
  <c r="C39" i="52"/>
  <c r="D39" i="52" s="1"/>
  <c r="H11" i="52"/>
  <c r="C34" i="52"/>
  <c r="D34" i="52" s="1"/>
  <c r="H6" i="52"/>
  <c r="H6" i="53" s="1"/>
  <c r="C49" i="52"/>
  <c r="D49" i="52" s="1"/>
  <c r="C33" i="52"/>
  <c r="D33" i="52" s="1"/>
  <c r="C18" i="52"/>
  <c r="D18" i="52" s="1"/>
  <c r="H35" i="52"/>
  <c r="C35" i="52"/>
  <c r="D35" i="52" s="1"/>
  <c r="E35" i="52" s="1"/>
  <c r="F35" i="52" s="1"/>
  <c r="J35" i="52" s="1"/>
  <c r="C48" i="52"/>
  <c r="D48" i="52" s="1"/>
  <c r="C26" i="52"/>
  <c r="D26" i="52" s="1"/>
  <c r="C29" i="52"/>
  <c r="D29" i="52" s="1"/>
  <c r="E29" i="52" s="1"/>
  <c r="F29" i="52" s="1"/>
  <c r="C21" i="52"/>
  <c r="D21" i="52" s="1"/>
  <c r="E21" i="52" s="1"/>
  <c r="F21" i="52" s="1"/>
  <c r="C7" i="52"/>
  <c r="D7" i="52" s="1"/>
  <c r="H14" i="52"/>
  <c r="C31" i="52"/>
  <c r="D31" i="52" s="1"/>
  <c r="H20" i="52"/>
  <c r="C11" i="52"/>
  <c r="D11" i="52" s="1"/>
  <c r="H45" i="52"/>
  <c r="H56" i="52"/>
  <c r="C51" i="52"/>
  <c r="D51" i="52" s="1"/>
  <c r="C46" i="52"/>
  <c r="D46" i="52" s="1"/>
  <c r="E46" i="52" s="1"/>
  <c r="F46" i="52" s="1"/>
  <c r="J46" i="52" s="1"/>
  <c r="P46" i="52" s="1"/>
  <c r="H28" i="52"/>
  <c r="H52" i="52"/>
  <c r="H36" i="52"/>
  <c r="C10" i="52"/>
  <c r="D10" i="52" s="1"/>
  <c r="H16" i="52"/>
  <c r="H10" i="52"/>
  <c r="H25" i="52"/>
  <c r="H34" i="52"/>
  <c r="C24" i="52"/>
  <c r="D24" i="52" s="1"/>
  <c r="C23" i="52"/>
  <c r="D23" i="52" s="1"/>
  <c r="H53" i="52"/>
  <c r="C47" i="52"/>
  <c r="D47" i="52" s="1"/>
  <c r="C53" i="52"/>
  <c r="D53" i="52" s="1"/>
  <c r="H29" i="52"/>
  <c r="H26" i="52"/>
  <c r="C8" i="52"/>
  <c r="D8" i="52" s="1"/>
  <c r="C27" i="52"/>
  <c r="D27" i="52" s="1"/>
  <c r="C16" i="52"/>
  <c r="D16" i="52" s="1"/>
  <c r="C32" i="52"/>
  <c r="D32" i="52" s="1"/>
  <c r="H18" i="52"/>
  <c r="H24" i="52"/>
  <c r="C19" i="52"/>
  <c r="D19" i="52" s="1"/>
  <c r="H17" i="52"/>
  <c r="C56" i="52"/>
  <c r="D56" i="52" s="1"/>
  <c r="H21" i="52"/>
  <c r="C37" i="52"/>
  <c r="D37" i="52" s="1"/>
  <c r="E37" i="52" s="1"/>
  <c r="F37" i="52" s="1"/>
  <c r="C43" i="52"/>
  <c r="D43" i="52" s="1"/>
  <c r="E43" i="52" s="1"/>
  <c r="F43" i="52" s="1"/>
  <c r="J43" i="52" s="1"/>
  <c r="H7" i="52"/>
  <c r="H13" i="52"/>
  <c r="C44" i="52"/>
  <c r="D44" i="52" s="1"/>
  <c r="H27" i="52"/>
  <c r="C9" i="52"/>
  <c r="D9" i="52" s="1"/>
  <c r="E9" i="52" s="1"/>
  <c r="F9" i="52" s="1"/>
  <c r="J9" i="52" s="1"/>
  <c r="C6" i="52"/>
  <c r="H49" i="52"/>
  <c r="C45" i="52"/>
  <c r="D45" i="52" s="1"/>
  <c r="H50" i="52"/>
  <c r="C42" i="52"/>
  <c r="D42" i="52" s="1"/>
  <c r="H37" i="52"/>
  <c r="C52" i="52"/>
  <c r="D52" i="52" s="1"/>
  <c r="H38" i="52"/>
  <c r="C30" i="52"/>
  <c r="D30" i="52" s="1"/>
  <c r="E30" i="52" s="1"/>
  <c r="F30" i="52" s="1"/>
  <c r="C20" i="52"/>
  <c r="D20" i="52" s="1"/>
  <c r="H46" i="52"/>
  <c r="C28" i="52"/>
  <c r="D28" i="52" s="1"/>
  <c r="E28" i="52" s="1"/>
  <c r="F28" i="52" s="1"/>
  <c r="C14" i="52"/>
  <c r="D14" i="52" s="1"/>
  <c r="E14" i="52" s="1"/>
  <c r="F14" i="52" s="1"/>
  <c r="H32" i="52"/>
  <c r="C17" i="52"/>
  <c r="D17" i="52" s="1"/>
  <c r="H19" i="52"/>
  <c r="H55" i="52"/>
  <c r="H30" i="52"/>
  <c r="H48" i="52"/>
  <c r="H42" i="52"/>
  <c r="C50" i="52"/>
  <c r="D50" i="52" s="1"/>
  <c r="C13" i="52"/>
  <c r="D13" i="52" s="1"/>
  <c r="E13" i="52" s="1"/>
  <c r="F13" i="52" s="1"/>
  <c r="J13" i="52" s="1"/>
  <c r="C55" i="52"/>
  <c r="D55" i="52" s="1"/>
  <c r="H40" i="52"/>
  <c r="H43" i="52"/>
  <c r="C12" i="52"/>
  <c r="D12" i="52" s="1"/>
  <c r="C38" i="52"/>
  <c r="D38" i="52" s="1"/>
  <c r="H44" i="52"/>
  <c r="H23" i="52"/>
  <c r="H47" i="52"/>
  <c r="C40" i="52"/>
  <c r="D40" i="52" s="1"/>
  <c r="C36" i="52"/>
  <c r="D36" i="52" s="1"/>
  <c r="H33" i="52"/>
  <c r="H31" i="52"/>
  <c r="H8" i="52"/>
  <c r="C25" i="52"/>
  <c r="D25" i="52" s="1"/>
  <c r="E25" i="52" s="1"/>
  <c r="F25" i="52" s="1"/>
  <c r="J25" i="52" s="1"/>
  <c r="P25" i="52" s="1"/>
  <c r="S25" i="52" s="1"/>
  <c r="H9" i="52"/>
  <c r="C54" i="52"/>
  <c r="D54" i="52" s="1"/>
  <c r="L46" i="52"/>
  <c r="N46" i="52" s="1"/>
  <c r="L55" i="52"/>
  <c r="L15" i="52"/>
  <c r="L19" i="52"/>
  <c r="L10" i="52"/>
  <c r="L41" i="52"/>
  <c r="L50" i="52"/>
  <c r="L23" i="52"/>
  <c r="L45" i="52"/>
  <c r="L39" i="52"/>
  <c r="N39" i="52" s="1"/>
  <c r="L35" i="52"/>
  <c r="N35" i="52" s="1"/>
  <c r="C22" i="52"/>
  <c r="D22" i="52" s="1"/>
  <c r="E22" i="52" s="1"/>
  <c r="F22" i="52" s="1"/>
  <c r="J22" i="52" s="1"/>
  <c r="L7" i="52"/>
  <c r="L16" i="52"/>
  <c r="N16" i="52" s="1"/>
  <c r="L26" i="52"/>
  <c r="L34" i="52"/>
  <c r="L13" i="52"/>
  <c r="L40" i="52"/>
  <c r="N40" i="52" s="1"/>
  <c r="L36" i="52"/>
  <c r="L22" i="52"/>
  <c r="L42" i="52"/>
  <c r="L31" i="52"/>
  <c r="L8" i="52"/>
  <c r="L49" i="52"/>
  <c r="L54" i="52"/>
  <c r="L32" i="52"/>
  <c r="H15" i="52"/>
  <c r="L9" i="52"/>
  <c r="H54" i="52"/>
  <c r="H41" i="52"/>
  <c r="L51" i="52"/>
  <c r="L24" i="52"/>
  <c r="L30" i="52"/>
  <c r="L47" i="52"/>
  <c r="L29" i="52"/>
  <c r="L52" i="52"/>
  <c r="L44" i="52"/>
  <c r="L56" i="52"/>
  <c r="L18" i="52"/>
  <c r="L33" i="52"/>
  <c r="H20" i="61"/>
  <c r="H31" i="61"/>
  <c r="C47" i="61"/>
  <c r="D47" i="61" s="1"/>
  <c r="E47" i="61" s="1"/>
  <c r="F47" i="61" s="1"/>
  <c r="C21" i="61"/>
  <c r="D21" i="61" s="1"/>
  <c r="H38" i="61"/>
  <c r="H44" i="61"/>
  <c r="C18" i="61"/>
  <c r="D18" i="61" s="1"/>
  <c r="C54" i="61"/>
  <c r="D54" i="61" s="1"/>
  <c r="H15" i="61"/>
  <c r="C44" i="61"/>
  <c r="D44" i="61" s="1"/>
  <c r="H33" i="61"/>
  <c r="C20" i="61"/>
  <c r="D20" i="61" s="1"/>
  <c r="C15" i="61"/>
  <c r="D15" i="61" s="1"/>
  <c r="H56" i="61"/>
  <c r="H18" i="61"/>
  <c r="C22" i="61"/>
  <c r="D22" i="61" s="1"/>
  <c r="C19" i="61"/>
  <c r="D19" i="61" s="1"/>
  <c r="C55" i="61"/>
  <c r="D55" i="61" s="1"/>
  <c r="C29" i="61"/>
  <c r="D29" i="61" s="1"/>
  <c r="H28" i="61"/>
  <c r="H48" i="61"/>
  <c r="C45" i="61"/>
  <c r="D45" i="61" s="1"/>
  <c r="C50" i="61"/>
  <c r="D50" i="61" s="1"/>
  <c r="C34" i="61"/>
  <c r="D34" i="61" s="1"/>
  <c r="H37" i="61"/>
  <c r="H45" i="61"/>
  <c r="H21" i="61"/>
  <c r="H29" i="61"/>
  <c r="H50" i="61"/>
  <c r="H52" i="61"/>
  <c r="H34" i="61"/>
  <c r="C36" i="61"/>
  <c r="D36" i="61" s="1"/>
  <c r="H49" i="61"/>
  <c r="C30" i="61"/>
  <c r="D30" i="61" s="1"/>
  <c r="E30" i="61" s="1"/>
  <c r="F30" i="61" s="1"/>
  <c r="H40" i="61"/>
  <c r="C42" i="61"/>
  <c r="D42" i="61" s="1"/>
  <c r="C41" i="61"/>
  <c r="D41" i="61" s="1"/>
  <c r="C31" i="61"/>
  <c r="D31" i="61" s="1"/>
  <c r="H26" i="61"/>
  <c r="C25" i="61"/>
  <c r="D25" i="61" s="1"/>
  <c r="H54" i="61"/>
  <c r="H16" i="61"/>
  <c r="C48" i="61"/>
  <c r="D48" i="61" s="1"/>
  <c r="H36" i="61"/>
  <c r="C17" i="61"/>
  <c r="D17" i="61" s="1"/>
  <c r="H39" i="61"/>
  <c r="C26" i="61"/>
  <c r="D26" i="61" s="1"/>
  <c r="H19" i="61"/>
  <c r="C52" i="61"/>
  <c r="D52" i="61" s="1"/>
  <c r="C37" i="61"/>
  <c r="D37" i="61" s="1"/>
  <c r="H24" i="61"/>
  <c r="H25" i="61"/>
  <c r="C33" i="61"/>
  <c r="D33" i="61" s="1"/>
  <c r="H22" i="61"/>
  <c r="H47" i="61"/>
  <c r="H43" i="61"/>
  <c r="C32" i="61"/>
  <c r="D32" i="61" s="1"/>
  <c r="C56" i="61"/>
  <c r="D56" i="61" s="1"/>
  <c r="C35" i="61"/>
  <c r="D35" i="61" s="1"/>
  <c r="E35" i="61" s="1"/>
  <c r="F35" i="61" s="1"/>
  <c r="G35" i="61" s="1"/>
  <c r="C43" i="61"/>
  <c r="D43" i="61" s="1"/>
  <c r="E43" i="61" s="1"/>
  <c r="F43" i="61" s="1"/>
  <c r="C53" i="61"/>
  <c r="D53" i="61" s="1"/>
  <c r="E53" i="61" s="1"/>
  <c r="F53" i="61" s="1"/>
  <c r="H17" i="61"/>
  <c r="H55" i="61"/>
  <c r="C38" i="61"/>
  <c r="D38" i="61" s="1"/>
  <c r="H51" i="61"/>
  <c r="H23" i="61"/>
  <c r="C39" i="61"/>
  <c r="D39" i="61" s="1"/>
  <c r="C16" i="61"/>
  <c r="D16" i="61" s="1"/>
  <c r="C28" i="61"/>
  <c r="D28" i="61" s="1"/>
  <c r="E28" i="61" s="1"/>
  <c r="F28" i="61" s="1"/>
  <c r="J28" i="61" s="1"/>
  <c r="C46" i="61"/>
  <c r="D46" i="61" s="1"/>
  <c r="H30" i="61"/>
  <c r="C51" i="61"/>
  <c r="D51" i="61" s="1"/>
  <c r="L34" i="61"/>
  <c r="L50" i="61"/>
  <c r="L45" i="61"/>
  <c r="L23" i="61"/>
  <c r="L54" i="61"/>
  <c r="L52" i="61"/>
  <c r="N52" i="61" s="1"/>
  <c r="L48" i="61"/>
  <c r="L40" i="61"/>
  <c r="C27" i="61"/>
  <c r="D27" i="61" s="1"/>
  <c r="H32" i="61"/>
  <c r="H41" i="61"/>
  <c r="C24" i="61"/>
  <c r="D24" i="61" s="1"/>
  <c r="E24" i="61" s="1"/>
  <c r="F24" i="61" s="1"/>
  <c r="J24" i="61" s="1"/>
  <c r="L32" i="61"/>
  <c r="L36" i="61"/>
  <c r="L29" i="61"/>
  <c r="L49" i="61"/>
  <c r="L37" i="61"/>
  <c r="L15" i="61"/>
  <c r="L51" i="61"/>
  <c r="L53" i="61"/>
  <c r="L55" i="61"/>
  <c r="L41" i="61"/>
  <c r="L39" i="61"/>
  <c r="L38" i="61"/>
  <c r="C23" i="61"/>
  <c r="D23" i="61" s="1"/>
  <c r="C49" i="61"/>
  <c r="D49" i="61" s="1"/>
  <c r="C40" i="61"/>
  <c r="D40" i="61" s="1"/>
  <c r="H53" i="61"/>
  <c r="E18" i="57"/>
  <c r="F18" i="57" s="1"/>
  <c r="J18" i="57" s="1"/>
  <c r="G18" i="57"/>
  <c r="I18" i="57" s="1"/>
  <c r="P18" i="57"/>
  <c r="J35" i="61"/>
  <c r="O61" i="59"/>
  <c r="S61" i="59" s="1"/>
  <c r="G25" i="1"/>
  <c r="I25" i="1" s="1"/>
  <c r="N24" i="53"/>
  <c r="N36" i="52"/>
  <c r="N30" i="52"/>
  <c r="N9" i="52"/>
  <c r="N38" i="58"/>
  <c r="E41" i="54"/>
  <c r="F41" i="54" s="1"/>
  <c r="G41" i="54" s="1"/>
  <c r="I41" i="54" s="1"/>
  <c r="H10" i="53"/>
  <c r="L10" i="53"/>
  <c r="H20" i="53"/>
  <c r="L20" i="53"/>
  <c r="E30" i="57"/>
  <c r="F30" i="57" s="1"/>
  <c r="J30" i="57" s="1"/>
  <c r="P30" i="57" s="1"/>
  <c r="E37" i="54"/>
  <c r="F37" i="54" s="1"/>
  <c r="G37" i="54" s="1"/>
  <c r="I37" i="54" s="1"/>
  <c r="J15" i="56"/>
  <c r="O22" i="59"/>
  <c r="O46" i="52"/>
  <c r="J7" i="1"/>
  <c r="O38" i="53"/>
  <c r="O55" i="60"/>
  <c r="O63" i="60"/>
  <c r="S63" i="60" s="1"/>
  <c r="O32" i="52"/>
  <c r="O14" i="60"/>
  <c r="O27" i="52"/>
  <c r="O29" i="52"/>
  <c r="O21" i="52"/>
  <c r="O61" i="52"/>
  <c r="S61" i="52" s="1"/>
  <c r="N33" i="52"/>
  <c r="G18" i="1"/>
  <c r="I18" i="1" s="1"/>
  <c r="J54" i="54"/>
  <c r="P54" i="54" s="1"/>
  <c r="I35" i="54"/>
  <c r="I26" i="57"/>
  <c r="N30" i="58"/>
  <c r="L55" i="53"/>
  <c r="P43" i="57"/>
  <c r="C34" i="57"/>
  <c r="D34" i="57" s="1"/>
  <c r="E34" i="57" s="1"/>
  <c r="F34" i="57" s="1"/>
  <c r="L34" i="57"/>
  <c r="H34" i="57"/>
  <c r="E41" i="52"/>
  <c r="F41" i="52" s="1"/>
  <c r="J41" i="52" s="1"/>
  <c r="C15" i="52"/>
  <c r="D15" i="52" s="1"/>
  <c r="H27" i="61"/>
  <c r="N14" i="57"/>
  <c r="N43" i="57"/>
  <c r="N18" i="57"/>
  <c r="S18" i="57" s="1"/>
  <c r="N24" i="52"/>
  <c r="I50" i="57"/>
  <c r="I36" i="57"/>
  <c r="E11" i="54"/>
  <c r="F11" i="54" s="1"/>
  <c r="G11" i="54"/>
  <c r="I11" i="54" s="1"/>
  <c r="L17" i="58"/>
  <c r="C30" i="58"/>
  <c r="D30" i="58" s="1"/>
  <c r="C46" i="58"/>
  <c r="D46" i="58" s="1"/>
  <c r="H48" i="58"/>
  <c r="H30" i="58"/>
  <c r="C43" i="58"/>
  <c r="D43" i="58" s="1"/>
  <c r="E43" i="58" s="1"/>
  <c r="F43" i="58" s="1"/>
  <c r="H40" i="58"/>
  <c r="L33" i="58"/>
  <c r="N33" i="58" s="1"/>
  <c r="L16" i="58"/>
  <c r="C19" i="58"/>
  <c r="D19" i="58" s="1"/>
  <c r="H33" i="58"/>
  <c r="L20" i="58"/>
  <c r="N20" i="58" s="1"/>
  <c r="H52" i="58"/>
  <c r="C16" i="58"/>
  <c r="D16" i="58" s="1"/>
  <c r="C27" i="58"/>
  <c r="D27" i="58" s="1"/>
  <c r="E27" i="58" s="1"/>
  <c r="F27" i="58" s="1"/>
  <c r="C56" i="58"/>
  <c r="D56" i="58" s="1"/>
  <c r="C48" i="58"/>
  <c r="D48" i="58" s="1"/>
  <c r="C55" i="58"/>
  <c r="D55" i="58" s="1"/>
  <c r="C42" i="58"/>
  <c r="D42" i="58" s="1"/>
  <c r="C35" i="58"/>
  <c r="D35" i="58" s="1"/>
  <c r="C51" i="58"/>
  <c r="D51" i="58" s="1"/>
  <c r="C34" i="58"/>
  <c r="D34" i="58" s="1"/>
  <c r="C26" i="58"/>
  <c r="D26" i="58" s="1"/>
  <c r="C45" i="58"/>
  <c r="D45" i="58" s="1"/>
  <c r="C21" i="58"/>
  <c r="D21" i="58" s="1"/>
  <c r="E21" i="58" s="1"/>
  <c r="F21" i="58" s="1"/>
  <c r="C44" i="58"/>
  <c r="D44" i="58" s="1"/>
  <c r="E44" i="58" s="1"/>
  <c r="F44" i="58" s="1"/>
  <c r="J44" i="58" s="1"/>
  <c r="C40" i="58"/>
  <c r="D40" i="58" s="1"/>
  <c r="C47" i="58"/>
  <c r="D47" i="58" s="1"/>
  <c r="E47" i="58" s="1"/>
  <c r="F47" i="58" s="1"/>
  <c r="C29" i="58"/>
  <c r="D29" i="58" s="1"/>
  <c r="C22" i="58"/>
  <c r="D22" i="58" s="1"/>
  <c r="E22" i="58" s="1"/>
  <c r="F22" i="58" s="1"/>
  <c r="J22" i="58" s="1"/>
  <c r="P22" i="58" s="1"/>
  <c r="S22" i="58" s="1"/>
  <c r="C28" i="58"/>
  <c r="D28" i="58" s="1"/>
  <c r="E28" i="58" s="1"/>
  <c r="F28" i="58" s="1"/>
  <c r="C18" i="58"/>
  <c r="D18" i="58" s="1"/>
  <c r="C54" i="58"/>
  <c r="D54" i="58" s="1"/>
  <c r="C32" i="58"/>
  <c r="D32" i="58" s="1"/>
  <c r="C31" i="58"/>
  <c r="D31" i="58" s="1"/>
  <c r="C38" i="58"/>
  <c r="D38" i="58" s="1"/>
  <c r="L47" i="58"/>
  <c r="C39" i="58"/>
  <c r="D39" i="58" s="1"/>
  <c r="L46" i="58"/>
  <c r="N46" i="58" s="1"/>
  <c r="H36" i="58"/>
  <c r="C13" i="58"/>
  <c r="D13" i="58" s="1"/>
  <c r="L37" i="58"/>
  <c r="N37" i="58" s="1"/>
  <c r="L43" i="58"/>
  <c r="N43" i="58" s="1"/>
  <c r="C50" i="58"/>
  <c r="D50" i="58" s="1"/>
  <c r="C15" i="58"/>
  <c r="D15" i="58" s="1"/>
  <c r="L36" i="58"/>
  <c r="N36" i="58" s="1"/>
  <c r="H49" i="58"/>
  <c r="L12" i="58"/>
  <c r="L29" i="58"/>
  <c r="H56" i="58"/>
  <c r="C53" i="58"/>
  <c r="D53" i="58" s="1"/>
  <c r="L26" i="58"/>
  <c r="N26" i="58" s="1"/>
  <c r="C41" i="58"/>
  <c r="D41" i="58" s="1"/>
  <c r="H37" i="58"/>
  <c r="C24" i="58"/>
  <c r="D24" i="58" s="1"/>
  <c r="C12" i="58"/>
  <c r="L25" i="58"/>
  <c r="H47" i="58"/>
  <c r="H14" i="58"/>
  <c r="C14" i="58"/>
  <c r="D14" i="58" s="1"/>
  <c r="E14" i="58" s="1"/>
  <c r="F14" i="58" s="1"/>
  <c r="C36" i="58"/>
  <c r="D36" i="58" s="1"/>
  <c r="H27" i="58"/>
  <c r="L24" i="58"/>
  <c r="N24" i="58" s="1"/>
  <c r="C23" i="58"/>
  <c r="D23" i="58" s="1"/>
  <c r="H45" i="58"/>
  <c r="C25" i="58"/>
  <c r="D25" i="58" s="1"/>
  <c r="E25" i="58" s="1"/>
  <c r="F25" i="58" s="1"/>
  <c r="C33" i="58"/>
  <c r="D33" i="58" s="1"/>
  <c r="E33" i="58" s="1"/>
  <c r="F33" i="58" s="1"/>
  <c r="H41" i="58"/>
  <c r="L14" i="58"/>
  <c r="N14" i="58" s="1"/>
  <c r="L51" i="58"/>
  <c r="H28" i="58"/>
  <c r="C17" i="58"/>
  <c r="D17" i="58" s="1"/>
  <c r="E17" i="58" s="1"/>
  <c r="F17" i="58" s="1"/>
  <c r="H54" i="58"/>
  <c r="H32" i="58"/>
  <c r="C20" i="58"/>
  <c r="D20" i="58" s="1"/>
  <c r="C49" i="58"/>
  <c r="D49" i="58" s="1"/>
  <c r="L23" i="58"/>
  <c r="N23" i="58" s="1"/>
  <c r="L50" i="58"/>
  <c r="N50" i="58" s="1"/>
  <c r="H15" i="58"/>
  <c r="C52" i="58"/>
  <c r="D52" i="58" s="1"/>
  <c r="E52" i="58" s="1"/>
  <c r="F52" i="58" s="1"/>
  <c r="L19" i="58"/>
  <c r="N19" i="58" s="1"/>
  <c r="L28" i="58"/>
  <c r="N28" i="58" s="1"/>
  <c r="L22" i="58"/>
  <c r="N22" i="58" s="1"/>
  <c r="H38" i="58"/>
  <c r="L32" i="58"/>
  <c r="C37" i="58"/>
  <c r="D37" i="58" s="1"/>
  <c r="H53" i="58"/>
  <c r="H29" i="53"/>
  <c r="L33" i="60"/>
  <c r="H20" i="58"/>
  <c r="L48" i="58"/>
  <c r="H50" i="58"/>
  <c r="L52" i="58"/>
  <c r="H17" i="58"/>
  <c r="C50" i="56"/>
  <c r="D50" i="56" s="1"/>
  <c r="C25" i="54"/>
  <c r="D25" i="54" s="1"/>
  <c r="C56" i="54"/>
  <c r="D56" i="54" s="1"/>
  <c r="C14" i="54"/>
  <c r="D14" i="54" s="1"/>
  <c r="E14" i="54" s="1"/>
  <c r="F14" i="54" s="1"/>
  <c r="G14" i="54" s="1"/>
  <c r="I14" i="54" s="1"/>
  <c r="L26" i="60"/>
  <c r="N26" i="61" s="1"/>
  <c r="L42" i="60"/>
  <c r="C45" i="56"/>
  <c r="D45" i="56" s="1"/>
  <c r="E45" i="56" s="1"/>
  <c r="F45" i="56" s="1"/>
  <c r="G45" i="56" s="1"/>
  <c r="I45" i="56" s="1"/>
  <c r="C22" i="56"/>
  <c r="D22" i="56" s="1"/>
  <c r="E22" i="56" s="1"/>
  <c r="F22" i="56" s="1"/>
  <c r="G22" i="56" s="1"/>
  <c r="I22" i="56" s="1"/>
  <c r="C44" i="56"/>
  <c r="D44" i="56" s="1"/>
  <c r="H50" i="53"/>
  <c r="P20" i="57"/>
  <c r="S20" i="57" s="1"/>
  <c r="I27" i="57"/>
  <c r="N11" i="57"/>
  <c r="N48" i="57"/>
  <c r="S48" i="57" s="1"/>
  <c r="N51" i="52"/>
  <c r="N34" i="58"/>
  <c r="N18" i="58"/>
  <c r="H46" i="1"/>
  <c r="H9" i="1"/>
  <c r="H37" i="1"/>
  <c r="H41" i="1"/>
  <c r="H7" i="1"/>
  <c r="H14" i="1"/>
  <c r="H39" i="1"/>
  <c r="H29" i="1"/>
  <c r="H31" i="1"/>
  <c r="H38" i="1"/>
  <c r="H10" i="1"/>
  <c r="H6" i="1"/>
  <c r="H56" i="1"/>
  <c r="H19" i="1"/>
  <c r="I19" i="1" s="1"/>
  <c r="H45" i="1"/>
  <c r="H52" i="1"/>
  <c r="H50" i="1"/>
  <c r="H48" i="1"/>
  <c r="H55" i="1"/>
  <c r="J55" i="1" s="1"/>
  <c r="H27" i="1"/>
  <c r="J27" i="1" s="1"/>
  <c r="H20" i="1"/>
  <c r="H47" i="1"/>
  <c r="H32" i="1"/>
  <c r="H51" i="1"/>
  <c r="J51" i="1" s="1"/>
  <c r="H30" i="1"/>
  <c r="H49" i="1"/>
  <c r="L40" i="1"/>
  <c r="H5" i="1"/>
  <c r="H5" i="52" s="1"/>
  <c r="H28" i="1"/>
  <c r="L6" i="1"/>
  <c r="N6" i="52" s="1"/>
  <c r="H53" i="1"/>
  <c r="H42" i="1"/>
  <c r="H40" i="1"/>
  <c r="L32" i="1"/>
  <c r="H22" i="1"/>
  <c r="H36" i="1"/>
  <c r="C52" i="60"/>
  <c r="D52" i="60" s="1"/>
  <c r="C28" i="60"/>
  <c r="D28" i="60" s="1"/>
  <c r="C42" i="60"/>
  <c r="D42" i="60" s="1"/>
  <c r="E42" i="60" s="1"/>
  <c r="F42" i="60" s="1"/>
  <c r="C14" i="60"/>
  <c r="C31" i="60"/>
  <c r="D31" i="60" s="1"/>
  <c r="C54" i="60"/>
  <c r="D54" i="60" s="1"/>
  <c r="C35" i="60"/>
  <c r="D35" i="60" s="1"/>
  <c r="C33" i="60"/>
  <c r="D33" i="60" s="1"/>
  <c r="C26" i="60"/>
  <c r="D26" i="60" s="1"/>
  <c r="C19" i="60"/>
  <c r="D19" i="60" s="1"/>
  <c r="E19" i="60" s="1"/>
  <c r="F19" i="60" s="1"/>
  <c r="H20" i="60"/>
  <c r="H21" i="58"/>
  <c r="L53" i="58"/>
  <c r="N53" i="58" s="1"/>
  <c r="H25" i="58"/>
  <c r="L35" i="58"/>
  <c r="H13" i="58"/>
  <c r="L55" i="58"/>
  <c r="C10" i="54"/>
  <c r="D10" i="54" s="1"/>
  <c r="C32" i="54"/>
  <c r="D32" i="54" s="1"/>
  <c r="L54" i="60"/>
  <c r="L14" i="60"/>
  <c r="L14" i="61" s="1"/>
  <c r="N14" i="61" s="1"/>
  <c r="H33" i="60"/>
  <c r="C35" i="56"/>
  <c r="D35" i="56" s="1"/>
  <c r="C10" i="56"/>
  <c r="L44" i="58"/>
  <c r="H35" i="53"/>
  <c r="N13" i="53"/>
  <c r="N33" i="53"/>
  <c r="P12" i="57"/>
  <c r="S12" i="57" s="1"/>
  <c r="N10" i="54"/>
  <c r="N53" i="57"/>
  <c r="S53" i="57" s="1"/>
  <c r="N34" i="57"/>
  <c r="P48" i="57"/>
  <c r="G20" i="60"/>
  <c r="I20" i="60" s="1"/>
  <c r="E20" i="60"/>
  <c r="F20" i="60" s="1"/>
  <c r="J20" i="60" s="1"/>
  <c r="P20" i="60" s="1"/>
  <c r="E44" i="57"/>
  <c r="F44" i="57" s="1"/>
  <c r="J44" i="57" s="1"/>
  <c r="P44" i="57" s="1"/>
  <c r="D11" i="57"/>
  <c r="C11" i="58"/>
  <c r="D11" i="58" s="1"/>
  <c r="G40" i="57"/>
  <c r="I40" i="57" s="1"/>
  <c r="E40" i="57"/>
  <c r="F40" i="57" s="1"/>
  <c r="J40" i="57" s="1"/>
  <c r="P40" i="57" s="1"/>
  <c r="S40" i="57" s="1"/>
  <c r="N39" i="58"/>
  <c r="H28" i="53"/>
  <c r="H41" i="53"/>
  <c r="H56" i="53"/>
  <c r="H48" i="53"/>
  <c r="H26" i="53"/>
  <c r="C12" i="56"/>
  <c r="D12" i="56" s="1"/>
  <c r="C15" i="56"/>
  <c r="D15" i="56" s="1"/>
  <c r="E15" i="56" s="1"/>
  <c r="F15" i="56" s="1"/>
  <c r="G15" i="56" s="1"/>
  <c r="C55" i="56"/>
  <c r="D55" i="56" s="1"/>
  <c r="C29" i="54"/>
  <c r="D29" i="54" s="1"/>
  <c r="C13" i="54"/>
  <c r="D13" i="54" s="1"/>
  <c r="C50" i="54"/>
  <c r="D50" i="54" s="1"/>
  <c r="E50" i="54" s="1"/>
  <c r="F50" i="54" s="1"/>
  <c r="C16" i="54"/>
  <c r="D16" i="54" s="1"/>
  <c r="C8" i="54"/>
  <c r="C52" i="54"/>
  <c r="D52" i="54" s="1"/>
  <c r="C43" i="54"/>
  <c r="D43" i="54" s="1"/>
  <c r="C28" i="54"/>
  <c r="D28" i="54" s="1"/>
  <c r="C21" i="54"/>
  <c r="D21" i="54" s="1"/>
  <c r="C9" i="54"/>
  <c r="D9" i="54" s="1"/>
  <c r="C36" i="54"/>
  <c r="D36" i="54" s="1"/>
  <c r="C48" i="54"/>
  <c r="D48" i="54" s="1"/>
  <c r="E48" i="54" s="1"/>
  <c r="F48" i="54" s="1"/>
  <c r="G48" i="54" s="1"/>
  <c r="I48" i="54" s="1"/>
  <c r="C46" i="54"/>
  <c r="D46" i="54" s="1"/>
  <c r="C26" i="54"/>
  <c r="D26" i="54" s="1"/>
  <c r="E26" i="54" s="1"/>
  <c r="F26" i="54" s="1"/>
  <c r="G26" i="54" s="1"/>
  <c r="C18" i="54"/>
  <c r="D18" i="54" s="1"/>
  <c r="C51" i="54"/>
  <c r="D51" i="54" s="1"/>
  <c r="E51" i="54" s="1"/>
  <c r="F51" i="54" s="1"/>
  <c r="G51" i="54" s="1"/>
  <c r="C49" i="54"/>
  <c r="D49" i="54" s="1"/>
  <c r="E49" i="54" s="1"/>
  <c r="F49" i="54" s="1"/>
  <c r="G49" i="54" s="1"/>
  <c r="C24" i="54"/>
  <c r="D24" i="54" s="1"/>
  <c r="C47" i="54"/>
  <c r="D47" i="54" s="1"/>
  <c r="E47" i="54" s="1"/>
  <c r="F47" i="54" s="1"/>
  <c r="G47" i="54" s="1"/>
  <c r="C34" i="54"/>
  <c r="D34" i="54" s="1"/>
  <c r="E34" i="54" s="1"/>
  <c r="F34" i="54" s="1"/>
  <c r="G34" i="54" s="1"/>
  <c r="I34" i="54" s="1"/>
  <c r="C30" i="54"/>
  <c r="D30" i="54" s="1"/>
  <c r="C31" i="54"/>
  <c r="D31" i="54" s="1"/>
  <c r="E31" i="54" s="1"/>
  <c r="F31" i="54" s="1"/>
  <c r="G31" i="54" s="1"/>
  <c r="I31" i="54" s="1"/>
  <c r="C44" i="54"/>
  <c r="D44" i="54" s="1"/>
  <c r="E44" i="54" s="1"/>
  <c r="F44" i="54" s="1"/>
  <c r="G44" i="54" s="1"/>
  <c r="C23" i="54"/>
  <c r="D23" i="54" s="1"/>
  <c r="E23" i="54" s="1"/>
  <c r="F23" i="54" s="1"/>
  <c r="G23" i="54" s="1"/>
  <c r="I23" i="54" s="1"/>
  <c r="C45" i="54"/>
  <c r="D45" i="54" s="1"/>
  <c r="E45" i="54" s="1"/>
  <c r="F45" i="54" s="1"/>
  <c r="G45" i="54" s="1"/>
  <c r="C25" i="56"/>
  <c r="D25" i="56" s="1"/>
  <c r="H46" i="58"/>
  <c r="L40" i="58"/>
  <c r="H18" i="58"/>
  <c r="L13" i="58"/>
  <c r="N13" i="58" s="1"/>
  <c r="H26" i="58"/>
  <c r="H34" i="58"/>
  <c r="C20" i="54"/>
  <c r="D20" i="54" s="1"/>
  <c r="C17" i="54"/>
  <c r="D17" i="54" s="1"/>
  <c r="E17" i="54" s="1"/>
  <c r="F17" i="54" s="1"/>
  <c r="G17" i="54" s="1"/>
  <c r="C27" i="54"/>
  <c r="D27" i="54" s="1"/>
  <c r="E27" i="54" s="1"/>
  <c r="F27" i="54" s="1"/>
  <c r="G27" i="54" s="1"/>
  <c r="I27" i="54" s="1"/>
  <c r="L35" i="60"/>
  <c r="L19" i="60"/>
  <c r="N19" i="61" s="1"/>
  <c r="H14" i="60"/>
  <c r="H14" i="61" s="1"/>
  <c r="C53" i="56"/>
  <c r="D53" i="56" s="1"/>
  <c r="E53" i="56" s="1"/>
  <c r="F53" i="56" s="1"/>
  <c r="G53" i="56" s="1"/>
  <c r="C20" i="56"/>
  <c r="D20" i="56" s="1"/>
  <c r="C47" i="56"/>
  <c r="D47" i="56" s="1"/>
  <c r="E47" i="56" s="1"/>
  <c r="F47" i="56" s="1"/>
  <c r="G47" i="56" s="1"/>
  <c r="H43" i="58"/>
  <c r="H17" i="53"/>
  <c r="S23" i="57"/>
  <c r="N28" i="52"/>
  <c r="P34" i="53"/>
  <c r="P47" i="53"/>
  <c r="N22" i="52"/>
  <c r="P41" i="56"/>
  <c r="N38" i="53"/>
  <c r="N27" i="52"/>
  <c r="N50" i="54"/>
  <c r="N45" i="52"/>
  <c r="N10" i="52"/>
  <c r="G28" i="61"/>
  <c r="I28" i="61" s="1"/>
  <c r="E40" i="56"/>
  <c r="F40" i="56" s="1"/>
  <c r="G40" i="56" s="1"/>
  <c r="I40" i="56" s="1"/>
  <c r="G55" i="1"/>
  <c r="I55" i="1" s="1"/>
  <c r="J53" i="54"/>
  <c r="E51" i="56"/>
  <c r="F51" i="56" s="1"/>
  <c r="G51" i="56" s="1"/>
  <c r="I51" i="56" s="1"/>
  <c r="G29" i="52"/>
  <c r="I29" i="52" s="1"/>
  <c r="G47" i="53"/>
  <c r="I47" i="53" s="1"/>
  <c r="J40" i="56"/>
  <c r="P40" i="56" s="1"/>
  <c r="G21" i="58"/>
  <c r="I21" i="58" s="1"/>
  <c r="G47" i="58"/>
  <c r="I47" i="58" s="1"/>
  <c r="E46" i="56"/>
  <c r="F46" i="56" s="1"/>
  <c r="G46" i="56" s="1"/>
  <c r="I46" i="56" s="1"/>
  <c r="N10" i="53"/>
  <c r="N50" i="52"/>
  <c r="S30" i="57"/>
  <c r="N27" i="53"/>
  <c r="N14" i="53"/>
  <c r="P35" i="52"/>
  <c r="N42" i="52"/>
  <c r="N44" i="52"/>
  <c r="N7" i="52"/>
  <c r="N45" i="53"/>
  <c r="P28" i="56"/>
  <c r="S35" i="57"/>
  <c r="N46" i="54"/>
  <c r="N26" i="53"/>
  <c r="S36" i="57"/>
  <c r="N26" i="52"/>
  <c r="S32" i="57"/>
  <c r="P38" i="56"/>
  <c r="S39" i="57"/>
  <c r="N50" i="53"/>
  <c r="N25" i="52"/>
  <c r="N38" i="52"/>
  <c r="J19" i="1"/>
  <c r="G28" i="58"/>
  <c r="I28" i="58" s="1"/>
  <c r="G52" i="53"/>
  <c r="I52" i="53" s="1"/>
  <c r="S44" i="57"/>
  <c r="I23" i="56"/>
  <c r="G13" i="52"/>
  <c r="I13" i="52" s="1"/>
  <c r="G37" i="52"/>
  <c r="I37" i="52" s="1"/>
  <c r="S42" i="57"/>
  <c r="S54" i="57"/>
  <c r="S33" i="57"/>
  <c r="N9" i="54"/>
  <c r="N55" i="54"/>
  <c r="P35" i="61"/>
  <c r="N19" i="52"/>
  <c r="P26" i="56"/>
  <c r="P29" i="56"/>
  <c r="N17" i="53"/>
  <c r="N11" i="52"/>
  <c r="S52" i="57"/>
  <c r="S19" i="57"/>
  <c r="N15" i="52"/>
  <c r="S29" i="57"/>
  <c r="S56" i="57"/>
  <c r="G54" i="53"/>
  <c r="I54" i="53" s="1"/>
  <c r="I18" i="56"/>
  <c r="I31" i="56"/>
  <c r="G31" i="57"/>
  <c r="I31" i="57" s="1"/>
  <c r="G46" i="52"/>
  <c r="I46" i="52" s="1"/>
  <c r="G9" i="52"/>
  <c r="I9" i="52" s="1"/>
  <c r="G22" i="57"/>
  <c r="I22" i="57" s="1"/>
  <c r="J45" i="56"/>
  <c r="P45" i="56" s="1"/>
  <c r="I44" i="54"/>
  <c r="G35" i="52"/>
  <c r="I35" i="52" s="1"/>
  <c r="G29" i="57"/>
  <c r="I29" i="57" s="1"/>
  <c r="G43" i="52"/>
  <c r="I43" i="52" s="1"/>
  <c r="I51" i="54"/>
  <c r="S46" i="52"/>
  <c r="N21" i="52"/>
  <c r="N37" i="52"/>
  <c r="N46" i="53"/>
  <c r="P27" i="56"/>
  <c r="P55" i="54"/>
  <c r="S25" i="57"/>
  <c r="P28" i="61"/>
  <c r="S45" i="57"/>
  <c r="P43" i="52"/>
  <c r="N12" i="52"/>
  <c r="N17" i="52"/>
  <c r="N18" i="52"/>
  <c r="N52" i="52"/>
  <c r="N29" i="52"/>
  <c r="P53" i="54"/>
  <c r="P15" i="54"/>
  <c r="S21" i="57"/>
  <c r="S27" i="57"/>
  <c r="N54" i="52"/>
  <c r="N49" i="52"/>
  <c r="N8" i="52"/>
  <c r="N20" i="52"/>
  <c r="N34" i="52"/>
  <c r="S26" i="57"/>
  <c r="S22" i="57"/>
  <c r="N27" i="54"/>
  <c r="S14" i="57"/>
  <c r="N23" i="52"/>
  <c r="N13" i="52"/>
  <c r="I30" i="56"/>
  <c r="J11" i="54"/>
  <c r="P11" i="54" s="1"/>
  <c r="J22" i="54"/>
  <c r="P22" i="54" s="1"/>
  <c r="I56" i="56"/>
  <c r="G7" i="1"/>
  <c r="I7" i="1" s="1"/>
  <c r="I19" i="54"/>
  <c r="I49" i="54"/>
  <c r="G27" i="58"/>
  <c r="I27" i="58" s="1"/>
  <c r="G22" i="52"/>
  <c r="I22" i="52" s="1"/>
  <c r="N31" i="61"/>
  <c r="N16" i="54"/>
  <c r="N28" i="54"/>
  <c r="N28" i="53"/>
  <c r="N20" i="53"/>
  <c r="N20" i="54"/>
  <c r="N40" i="54"/>
  <c r="N12" i="54"/>
  <c r="N12" i="53"/>
  <c r="N34" i="54"/>
  <c r="N34" i="53"/>
  <c r="S34" i="53" s="1"/>
  <c r="N30" i="54"/>
  <c r="N30" i="53"/>
  <c r="N47" i="54"/>
  <c r="N8" i="54"/>
  <c r="N8" i="53"/>
  <c r="N15" i="53"/>
  <c r="N15" i="54"/>
  <c r="N29" i="53"/>
  <c r="N29" i="54"/>
  <c r="N25" i="53"/>
  <c r="N25" i="54"/>
  <c r="N26" i="54"/>
  <c r="N33" i="54"/>
  <c r="S17" i="57"/>
  <c r="N54" i="54"/>
  <c r="S54" i="54" s="1"/>
  <c r="N54" i="53"/>
  <c r="S54" i="53" s="1"/>
  <c r="N41" i="54"/>
  <c r="N36" i="54"/>
  <c r="N36" i="53"/>
  <c r="N52" i="54"/>
  <c r="N52" i="53"/>
  <c r="N35" i="53"/>
  <c r="N35" i="54"/>
  <c r="N51" i="54"/>
  <c r="N51" i="53"/>
  <c r="N21" i="53"/>
  <c r="N21" i="54"/>
  <c r="N11" i="53"/>
  <c r="N11" i="54"/>
  <c r="N31" i="53"/>
  <c r="N31" i="54"/>
  <c r="N44" i="54"/>
  <c r="N44" i="53"/>
  <c r="N48" i="53"/>
  <c r="N48" i="54"/>
  <c r="N38" i="54"/>
  <c r="S38" i="54" s="1"/>
  <c r="N17" i="54"/>
  <c r="S28" i="61"/>
  <c r="N43" i="53"/>
  <c r="N43" i="54"/>
  <c r="N7" i="53"/>
  <c r="L7" i="54"/>
  <c r="N7" i="54" s="1"/>
  <c r="N42" i="53"/>
  <c r="N42" i="54"/>
  <c r="S15" i="54"/>
  <c r="P52" i="53"/>
  <c r="N53" i="54"/>
  <c r="N53" i="53"/>
  <c r="N23" i="54"/>
  <c r="N23" i="53"/>
  <c r="N39" i="54"/>
  <c r="N49" i="53"/>
  <c r="N49" i="54"/>
  <c r="N37" i="53"/>
  <c r="N37" i="54"/>
  <c r="N18" i="53"/>
  <c r="N18" i="54"/>
  <c r="N22" i="54"/>
  <c r="N22" i="53"/>
  <c r="N56" i="54"/>
  <c r="N13" i="54"/>
  <c r="N33" i="61"/>
  <c r="N42" i="61"/>
  <c r="S38" i="57"/>
  <c r="N19" i="53"/>
  <c r="N19" i="54"/>
  <c r="S19" i="54" s="1"/>
  <c r="N24" i="54"/>
  <c r="I16" i="56"/>
  <c r="J16" i="56"/>
  <c r="P16" i="56" s="1"/>
  <c r="I32" i="56"/>
  <c r="J32" i="56"/>
  <c r="P32" i="56" s="1"/>
  <c r="E51" i="53"/>
  <c r="F51" i="53" s="1"/>
  <c r="J51" i="53" s="1"/>
  <c r="P51" i="53" s="1"/>
  <c r="E13" i="53"/>
  <c r="F13" i="53" s="1"/>
  <c r="J13" i="53" s="1"/>
  <c r="P13" i="53" s="1"/>
  <c r="S13" i="53" s="1"/>
  <c r="G32" i="53"/>
  <c r="I32" i="53" s="1"/>
  <c r="J32" i="53"/>
  <c r="P32" i="53" s="1"/>
  <c r="E28" i="53"/>
  <c r="F28" i="53" s="1"/>
  <c r="J28" i="53" s="1"/>
  <c r="P28" i="53" s="1"/>
  <c r="E48" i="53"/>
  <c r="F48" i="53" s="1"/>
  <c r="J48" i="53" s="1"/>
  <c r="P48" i="53" s="1"/>
  <c r="E50" i="53"/>
  <c r="F50" i="53" s="1"/>
  <c r="J50" i="53" s="1"/>
  <c r="P50" i="53" s="1"/>
  <c r="S50" i="53" s="1"/>
  <c r="E9" i="53"/>
  <c r="F9" i="53" s="1"/>
  <c r="J9" i="53" s="1"/>
  <c r="P9" i="53" s="1"/>
  <c r="E10" i="53"/>
  <c r="F10" i="53" s="1"/>
  <c r="J10" i="53" s="1"/>
  <c r="P10" i="53" s="1"/>
  <c r="S10" i="53" s="1"/>
  <c r="E45" i="53"/>
  <c r="F45" i="53" s="1"/>
  <c r="J45" i="53" s="1"/>
  <c r="P45" i="53" s="1"/>
  <c r="S45" i="53" s="1"/>
  <c r="E42" i="53"/>
  <c r="F42" i="53" s="1"/>
  <c r="J42" i="53" s="1"/>
  <c r="P42" i="53" s="1"/>
  <c r="E30" i="1"/>
  <c r="F30" i="1" s="1"/>
  <c r="J30" i="1" s="1"/>
  <c r="E29" i="1"/>
  <c r="F29" i="1" s="1"/>
  <c r="J29" i="1" s="1"/>
  <c r="E48" i="1"/>
  <c r="F48" i="1" s="1"/>
  <c r="J48" i="1" s="1"/>
  <c r="E53" i="1"/>
  <c r="F53" i="1" s="1"/>
  <c r="J53" i="1" s="1"/>
  <c r="E24" i="1"/>
  <c r="F24" i="1" s="1"/>
  <c r="J24" i="1" s="1"/>
  <c r="E15" i="1"/>
  <c r="F15" i="1" s="1"/>
  <c r="G15" i="1" s="1"/>
  <c r="I15" i="1" s="1"/>
  <c r="J39" i="54"/>
  <c r="P39" i="54" s="1"/>
  <c r="J49" i="54"/>
  <c r="P49" i="54" s="1"/>
  <c r="S49" i="54" s="1"/>
  <c r="I27" i="56"/>
  <c r="J27" i="54"/>
  <c r="P27" i="54" s="1"/>
  <c r="S27" i="54" s="1"/>
  <c r="I28" i="56"/>
  <c r="I15" i="54"/>
  <c r="I26" i="56"/>
  <c r="J35" i="54"/>
  <c r="P35" i="54" s="1"/>
  <c r="S35" i="54" s="1"/>
  <c r="J24" i="56"/>
  <c r="P24" i="56" s="1"/>
  <c r="I24" i="56"/>
  <c r="J21" i="56"/>
  <c r="P21" i="56" s="1"/>
  <c r="I21" i="56"/>
  <c r="I53" i="56"/>
  <c r="J53" i="56"/>
  <c r="P53" i="56" s="1"/>
  <c r="J45" i="54"/>
  <c r="P45" i="54" s="1"/>
  <c r="S45" i="54" s="1"/>
  <c r="I45" i="54"/>
  <c r="E24" i="53"/>
  <c r="F24" i="53" s="1"/>
  <c r="J24" i="53" s="1"/>
  <c r="P24" i="53" s="1"/>
  <c r="S24" i="53" s="1"/>
  <c r="E53" i="53"/>
  <c r="F53" i="53" s="1"/>
  <c r="J53" i="53" s="1"/>
  <c r="P53" i="53" s="1"/>
  <c r="E15" i="53"/>
  <c r="F15" i="53" s="1"/>
  <c r="J15" i="53" s="1"/>
  <c r="P15" i="53" s="1"/>
  <c r="E38" i="53"/>
  <c r="F38" i="53" s="1"/>
  <c r="J38" i="53" s="1"/>
  <c r="P38" i="53" s="1"/>
  <c r="G38" i="53"/>
  <c r="I38" i="53" s="1"/>
  <c r="E20" i="53"/>
  <c r="F20" i="53" s="1"/>
  <c r="D7" i="53"/>
  <c r="C7" i="54"/>
  <c r="D7" i="54" s="1"/>
  <c r="E7" i="54" s="1"/>
  <c r="F7" i="54" s="1"/>
  <c r="E19" i="53"/>
  <c r="F19" i="53" s="1"/>
  <c r="J19" i="53" s="1"/>
  <c r="P19" i="53" s="1"/>
  <c r="E11" i="53"/>
  <c r="F11" i="53" s="1"/>
  <c r="J11" i="53" s="1"/>
  <c r="P11" i="53" s="1"/>
  <c r="E44" i="53"/>
  <c r="F44" i="53" s="1"/>
  <c r="J44" i="53" s="1"/>
  <c r="P44" i="53" s="1"/>
  <c r="E27" i="53"/>
  <c r="F27" i="53" s="1"/>
  <c r="J27" i="53" s="1"/>
  <c r="P27" i="53" s="1"/>
  <c r="S27" i="53" s="1"/>
  <c r="E21" i="53"/>
  <c r="F21" i="53" s="1"/>
  <c r="J21" i="53" s="1"/>
  <c r="P21" i="53" s="1"/>
  <c r="E55" i="53"/>
  <c r="F55" i="53" s="1"/>
  <c r="J55" i="53" s="1"/>
  <c r="P55" i="53" s="1"/>
  <c r="E17" i="1"/>
  <c r="F17" i="1" s="1"/>
  <c r="J17" i="1" s="1"/>
  <c r="E16" i="1"/>
  <c r="F16" i="1" s="1"/>
  <c r="J16" i="1" s="1"/>
  <c r="E31" i="1"/>
  <c r="F31" i="1" s="1"/>
  <c r="J31" i="1" s="1"/>
  <c r="E38" i="1"/>
  <c r="F38" i="1" s="1"/>
  <c r="E41" i="1"/>
  <c r="F41" i="1" s="1"/>
  <c r="J41" i="1" s="1"/>
  <c r="E28" i="1"/>
  <c r="F28" i="1" s="1"/>
  <c r="J28" i="1" s="1"/>
  <c r="E34" i="1"/>
  <c r="F34" i="1" s="1"/>
  <c r="J34" i="1" s="1"/>
  <c r="E50" i="1"/>
  <c r="F50" i="1" s="1"/>
  <c r="J50" i="1" s="1"/>
  <c r="E52" i="1"/>
  <c r="F52" i="1" s="1"/>
  <c r="J52" i="1" s="1"/>
  <c r="E35" i="1"/>
  <c r="F35" i="1" s="1"/>
  <c r="J35" i="1" s="1"/>
  <c r="J31" i="54"/>
  <c r="P31" i="54" s="1"/>
  <c r="S31" i="54" s="1"/>
  <c r="G23" i="57"/>
  <c r="I23" i="57" s="1"/>
  <c r="J46" i="56"/>
  <c r="J50" i="54"/>
  <c r="P50" i="54" s="1"/>
  <c r="J33" i="54"/>
  <c r="P33" i="54" s="1"/>
  <c r="I17" i="54"/>
  <c r="I38" i="56"/>
  <c r="J40" i="54"/>
  <c r="P40" i="54" s="1"/>
  <c r="S40" i="54" s="1"/>
  <c r="I12" i="54"/>
  <c r="J12" i="54"/>
  <c r="P12" i="54" s="1"/>
  <c r="E36" i="53"/>
  <c r="F36" i="53" s="1"/>
  <c r="J36" i="53" s="1"/>
  <c r="P36" i="53" s="1"/>
  <c r="E49" i="53"/>
  <c r="F49" i="53" s="1"/>
  <c r="J49" i="53" s="1"/>
  <c r="P49" i="53" s="1"/>
  <c r="E8" i="53"/>
  <c r="F8" i="53" s="1"/>
  <c r="J8" i="53" s="1"/>
  <c r="P8" i="53" s="1"/>
  <c r="E26" i="53"/>
  <c r="F26" i="53" s="1"/>
  <c r="J26" i="53" s="1"/>
  <c r="P26" i="53" s="1"/>
  <c r="S26" i="53" s="1"/>
  <c r="E12" i="53"/>
  <c r="F12" i="53" s="1"/>
  <c r="J12" i="53" s="1"/>
  <c r="P12" i="53" s="1"/>
  <c r="E46" i="53"/>
  <c r="F46" i="53" s="1"/>
  <c r="J46" i="53" s="1"/>
  <c r="P46" i="53" s="1"/>
  <c r="E40" i="53"/>
  <c r="F40" i="53" s="1"/>
  <c r="J40" i="53" s="1"/>
  <c r="P40" i="53" s="1"/>
  <c r="E41" i="53"/>
  <c r="F41" i="53" s="1"/>
  <c r="J41" i="53" s="1"/>
  <c r="P41" i="53" s="1"/>
  <c r="E18" i="53"/>
  <c r="F18" i="53" s="1"/>
  <c r="J18" i="53" s="1"/>
  <c r="P18" i="53" s="1"/>
  <c r="E29" i="53"/>
  <c r="F29" i="53" s="1"/>
  <c r="J29" i="53" s="1"/>
  <c r="P29" i="53" s="1"/>
  <c r="E16" i="53"/>
  <c r="F16" i="53" s="1"/>
  <c r="J16" i="53" s="1"/>
  <c r="P16" i="53" s="1"/>
  <c r="E14" i="53"/>
  <c r="F14" i="53" s="1"/>
  <c r="J14" i="53" s="1"/>
  <c r="P14" i="53" s="1"/>
  <c r="E10" i="1"/>
  <c r="F10" i="1" s="1"/>
  <c r="J10" i="1" s="1"/>
  <c r="E49" i="1"/>
  <c r="F49" i="1" s="1"/>
  <c r="E45" i="1"/>
  <c r="F45" i="1" s="1"/>
  <c r="J45" i="1" s="1"/>
  <c r="E12" i="1"/>
  <c r="F12" i="1" s="1"/>
  <c r="J12" i="1" s="1"/>
  <c r="E56" i="1"/>
  <c r="F56" i="1" s="1"/>
  <c r="J56" i="1" s="1"/>
  <c r="E46" i="1"/>
  <c r="F46" i="1" s="1"/>
  <c r="J46" i="1" s="1"/>
  <c r="E8" i="1"/>
  <c r="F8" i="1" s="1"/>
  <c r="G8" i="1" s="1"/>
  <c r="I8" i="1" s="1"/>
  <c r="E6" i="1"/>
  <c r="F6" i="1" s="1"/>
  <c r="J6" i="1" s="1"/>
  <c r="E44" i="1"/>
  <c r="F44" i="1" s="1"/>
  <c r="J44" i="1" s="1"/>
  <c r="I55" i="54"/>
  <c r="G50" i="54"/>
  <c r="I50" i="54" s="1"/>
  <c r="I47" i="54"/>
  <c r="J33" i="56"/>
  <c r="P33" i="56" s="1"/>
  <c r="I26" i="54"/>
  <c r="I15" i="56"/>
  <c r="I47" i="56"/>
  <c r="J47" i="56"/>
  <c r="J22" i="56"/>
  <c r="P22" i="56" s="1"/>
  <c r="J51" i="56"/>
  <c r="P51" i="56" s="1"/>
  <c r="J42" i="54"/>
  <c r="P42" i="54" s="1"/>
  <c r="I42" i="54"/>
  <c r="E35" i="53"/>
  <c r="F35" i="53" s="1"/>
  <c r="E31" i="53"/>
  <c r="F31" i="53" s="1"/>
  <c r="J31" i="53" s="1"/>
  <c r="P31" i="53" s="1"/>
  <c r="E43" i="53"/>
  <c r="F43" i="53" s="1"/>
  <c r="J43" i="53" s="1"/>
  <c r="P43" i="53" s="1"/>
  <c r="S43" i="53" s="1"/>
  <c r="E25" i="53"/>
  <c r="F25" i="53" s="1"/>
  <c r="J25" i="53" s="1"/>
  <c r="P25" i="53" s="1"/>
  <c r="S25" i="53" s="1"/>
  <c r="E56" i="53"/>
  <c r="F56" i="53" s="1"/>
  <c r="J56" i="53" s="1"/>
  <c r="P56" i="53" s="1"/>
  <c r="E30" i="53"/>
  <c r="F30" i="53" s="1"/>
  <c r="J30" i="53" s="1"/>
  <c r="P30" i="53" s="1"/>
  <c r="E33" i="53"/>
  <c r="F33" i="53" s="1"/>
  <c r="J33" i="53" s="1"/>
  <c r="P33" i="53" s="1"/>
  <c r="S33" i="53" s="1"/>
  <c r="E17" i="53"/>
  <c r="F17" i="53" s="1"/>
  <c r="J17" i="53" s="1"/>
  <c r="P17" i="53" s="1"/>
  <c r="E37" i="53"/>
  <c r="F37" i="53" s="1"/>
  <c r="J37" i="53" s="1"/>
  <c r="P37" i="53" s="1"/>
  <c r="S37" i="53" s="1"/>
  <c r="E39" i="53"/>
  <c r="F39" i="53" s="1"/>
  <c r="J39" i="53" s="1"/>
  <c r="P39" i="53" s="1"/>
  <c r="E23" i="53"/>
  <c r="F23" i="53" s="1"/>
  <c r="J23" i="53" s="1"/>
  <c r="P23" i="53" s="1"/>
  <c r="E22" i="53"/>
  <c r="F22" i="53" s="1"/>
  <c r="J22" i="53" s="1"/>
  <c r="P22" i="53" s="1"/>
  <c r="S22" i="53" s="1"/>
  <c r="E26" i="1"/>
  <c r="F26" i="1" s="1"/>
  <c r="J26" i="1" s="1"/>
  <c r="E39" i="1"/>
  <c r="F39" i="1" s="1"/>
  <c r="J39" i="1" s="1"/>
  <c r="E21" i="1"/>
  <c r="F21" i="1" s="1"/>
  <c r="J21" i="1" s="1"/>
  <c r="E9" i="1"/>
  <c r="F9" i="1" s="1"/>
  <c r="J9" i="1" s="1"/>
  <c r="E32" i="1"/>
  <c r="F32" i="1" s="1"/>
  <c r="J32" i="1" s="1"/>
  <c r="E14" i="1"/>
  <c r="F14" i="1" s="1"/>
  <c r="E54" i="1"/>
  <c r="F54" i="1" s="1"/>
  <c r="J54" i="1" s="1"/>
  <c r="E33" i="1"/>
  <c r="F33" i="1" s="1"/>
  <c r="G33" i="1" s="1"/>
  <c r="I33" i="1" s="1"/>
  <c r="E47" i="1"/>
  <c r="F47" i="1" s="1"/>
  <c r="E43" i="1"/>
  <c r="F43" i="1" s="1"/>
  <c r="J43" i="1" s="1"/>
  <c r="I13" i="56"/>
  <c r="J13" i="56"/>
  <c r="P13" i="56" s="1"/>
  <c r="J56" i="56"/>
  <c r="P56" i="56" s="1"/>
  <c r="J44" i="54"/>
  <c r="P44" i="54" s="1"/>
  <c r="I38" i="54"/>
  <c r="H22" i="60"/>
  <c r="C22" i="60"/>
  <c r="D22" i="60" s="1"/>
  <c r="L22" i="60"/>
  <c r="H46" i="60"/>
  <c r="C46" i="60"/>
  <c r="D46" i="60" s="1"/>
  <c r="L46" i="60"/>
  <c r="L34" i="60"/>
  <c r="H34" i="60"/>
  <c r="C34" i="60"/>
  <c r="D34" i="60" s="1"/>
  <c r="C37" i="60"/>
  <c r="D37" i="60" s="1"/>
  <c r="L37" i="60"/>
  <c r="H37" i="60"/>
  <c r="L40" i="60"/>
  <c r="C40" i="60"/>
  <c r="D40" i="60" s="1"/>
  <c r="H40" i="60"/>
  <c r="C27" i="60"/>
  <c r="D27" i="60" s="1"/>
  <c r="H27" i="60"/>
  <c r="L27" i="60"/>
  <c r="O34" i="52"/>
  <c r="O42" i="52"/>
  <c r="O50" i="52"/>
  <c r="O58" i="52"/>
  <c r="S58" i="52" s="1"/>
  <c r="O28" i="60"/>
  <c r="H21" i="60"/>
  <c r="C21" i="60"/>
  <c r="D21" i="60" s="1"/>
  <c r="L21" i="60"/>
  <c r="O67" i="53"/>
  <c r="S67" i="53" s="1"/>
  <c r="O67" i="52"/>
  <c r="S67" i="52" s="1"/>
  <c r="L32" i="59"/>
  <c r="H39" i="59"/>
  <c r="L28" i="59"/>
  <c r="L36" i="59"/>
  <c r="H45" i="59"/>
  <c r="L33" i="59"/>
  <c r="L19" i="59"/>
  <c r="H34" i="59"/>
  <c r="L18" i="59"/>
  <c r="C54" i="59"/>
  <c r="D54" i="59" s="1"/>
  <c r="C37" i="59"/>
  <c r="D37" i="59" s="1"/>
  <c r="C17" i="59"/>
  <c r="D17" i="59" s="1"/>
  <c r="L16" i="59"/>
  <c r="L51" i="59"/>
  <c r="L15" i="59"/>
  <c r="L14" i="59"/>
  <c r="C38" i="59"/>
  <c r="D38" i="59" s="1"/>
  <c r="C49" i="59"/>
  <c r="D49" i="59" s="1"/>
  <c r="C43" i="59"/>
  <c r="D43" i="59" s="1"/>
  <c r="H43" i="59"/>
  <c r="H50" i="59"/>
  <c r="L54" i="59"/>
  <c r="H29" i="59"/>
  <c r="C16" i="59"/>
  <c r="D16" i="59" s="1"/>
  <c r="C45" i="59"/>
  <c r="D45" i="59" s="1"/>
  <c r="C55" i="59"/>
  <c r="D55" i="59" s="1"/>
  <c r="L22" i="59"/>
  <c r="C15" i="59"/>
  <c r="D15" i="59" s="1"/>
  <c r="H46" i="59"/>
  <c r="L49" i="59"/>
  <c r="H24" i="59"/>
  <c r="H15" i="59"/>
  <c r="L55" i="59"/>
  <c r="H44" i="59"/>
  <c r="H52" i="59"/>
  <c r="L52" i="59"/>
  <c r="L40" i="59"/>
  <c r="H35" i="59"/>
  <c r="H26" i="59"/>
  <c r="C22" i="59"/>
  <c r="D22" i="59" s="1"/>
  <c r="C48" i="59"/>
  <c r="D48" i="59" s="1"/>
  <c r="C14" i="59"/>
  <c r="D14" i="59" s="1"/>
  <c r="C31" i="59"/>
  <c r="D31" i="59" s="1"/>
  <c r="C26" i="59"/>
  <c r="D26" i="59" s="1"/>
  <c r="C51" i="59"/>
  <c r="D51" i="59" s="1"/>
  <c r="C19" i="59"/>
  <c r="D19" i="59" s="1"/>
  <c r="C50" i="59"/>
  <c r="D50" i="59" s="1"/>
  <c r="C52" i="59"/>
  <c r="D52" i="59" s="1"/>
  <c r="C33" i="59"/>
  <c r="D33" i="59" s="1"/>
  <c r="H33" i="59"/>
  <c r="H23" i="59"/>
  <c r="L31" i="59"/>
  <c r="L46" i="59"/>
  <c r="H22" i="59"/>
  <c r="H19" i="59"/>
  <c r="L47" i="59"/>
  <c r="L38" i="59"/>
  <c r="L25" i="59"/>
  <c r="L27" i="59"/>
  <c r="L39" i="59"/>
  <c r="H49" i="59"/>
  <c r="L56" i="59"/>
  <c r="L13" i="59"/>
  <c r="C24" i="59"/>
  <c r="D24" i="59" s="1"/>
  <c r="L24" i="59"/>
  <c r="L45" i="59"/>
  <c r="C44" i="59"/>
  <c r="D44" i="59" s="1"/>
  <c r="H31" i="59"/>
  <c r="H37" i="59"/>
  <c r="H40" i="59"/>
  <c r="L34" i="59"/>
  <c r="L17" i="59"/>
  <c r="H14" i="59"/>
  <c r="C30" i="59"/>
  <c r="D30" i="59" s="1"/>
  <c r="C23" i="59"/>
  <c r="D23" i="59" s="1"/>
  <c r="C42" i="59"/>
  <c r="D42" i="59" s="1"/>
  <c r="C41" i="59"/>
  <c r="D41" i="59" s="1"/>
  <c r="C27" i="59"/>
  <c r="D27" i="59" s="1"/>
  <c r="C29" i="59"/>
  <c r="D29" i="59" s="1"/>
  <c r="C21" i="59"/>
  <c r="D21" i="59" s="1"/>
  <c r="C18" i="59"/>
  <c r="D18" i="59" s="1"/>
  <c r="C40" i="59"/>
  <c r="D40" i="59" s="1"/>
  <c r="C34" i="59"/>
  <c r="D34" i="59" s="1"/>
  <c r="H30" i="59"/>
  <c r="L29" i="59"/>
  <c r="L37" i="59"/>
  <c r="C20" i="59"/>
  <c r="D20" i="59" s="1"/>
  <c r="L48" i="59"/>
  <c r="L53" i="59"/>
  <c r="L35" i="59"/>
  <c r="H55" i="59"/>
  <c r="H25" i="59"/>
  <c r="H18" i="59"/>
  <c r="H27" i="59"/>
  <c r="H51" i="59"/>
  <c r="L42" i="59"/>
  <c r="H42" i="59"/>
  <c r="L41" i="59"/>
  <c r="H47" i="59"/>
  <c r="H16" i="59"/>
  <c r="H36" i="59"/>
  <c r="H21" i="59"/>
  <c r="H41" i="59"/>
  <c r="C39" i="59"/>
  <c r="D39" i="59" s="1"/>
  <c r="L44" i="59"/>
  <c r="H17" i="59"/>
  <c r="C53" i="59"/>
  <c r="D53" i="59" s="1"/>
  <c r="C36" i="59"/>
  <c r="D36" i="59" s="1"/>
  <c r="C46" i="59"/>
  <c r="D46" i="59" s="1"/>
  <c r="H38" i="59"/>
  <c r="H20" i="59"/>
  <c r="C32" i="59"/>
  <c r="D32" i="59" s="1"/>
  <c r="L30" i="59"/>
  <c r="H28" i="59"/>
  <c r="C25" i="59"/>
  <c r="D25" i="59" s="1"/>
  <c r="H48" i="59"/>
  <c r="H13" i="59"/>
  <c r="H13" i="60" s="1"/>
  <c r="L26" i="59"/>
  <c r="L20" i="59"/>
  <c r="H56" i="59"/>
  <c r="C28" i="59"/>
  <c r="D28" i="59" s="1"/>
  <c r="L43" i="59"/>
  <c r="C47" i="59"/>
  <c r="D47" i="59" s="1"/>
  <c r="C13" i="59"/>
  <c r="H32" i="59"/>
  <c r="L23" i="59"/>
  <c r="H54" i="59"/>
  <c r="C56" i="59"/>
  <c r="D56" i="59" s="1"/>
  <c r="H53" i="59"/>
  <c r="C35" i="59"/>
  <c r="D35" i="59" s="1"/>
  <c r="L50" i="59"/>
  <c r="L21" i="59"/>
  <c r="O48" i="59"/>
  <c r="E48" i="56"/>
  <c r="F48" i="56" s="1"/>
  <c r="J48" i="56" s="1"/>
  <c r="P48" i="56" s="1"/>
  <c r="E19" i="56"/>
  <c r="F19" i="56" s="1"/>
  <c r="J19" i="56" s="1"/>
  <c r="P19" i="56" s="1"/>
  <c r="O30" i="61"/>
  <c r="O65" i="60"/>
  <c r="S65" i="60" s="1"/>
  <c r="O49" i="61"/>
  <c r="E34" i="56"/>
  <c r="F34" i="56" s="1"/>
  <c r="J34" i="56" s="1"/>
  <c r="P34" i="56" s="1"/>
  <c r="E36" i="56"/>
  <c r="F36" i="56" s="1"/>
  <c r="J36" i="56" s="1"/>
  <c r="P36" i="56" s="1"/>
  <c r="O30" i="52"/>
  <c r="E49" i="56"/>
  <c r="F49" i="56" s="1"/>
  <c r="J49" i="56" s="1"/>
  <c r="P49" i="56" s="1"/>
  <c r="E13" i="1"/>
  <c r="F13" i="1" s="1"/>
  <c r="J13" i="1" s="1"/>
  <c r="E20" i="1"/>
  <c r="F20" i="1" s="1"/>
  <c r="J20" i="1" s="1"/>
  <c r="G24" i="61"/>
  <c r="I24" i="61" s="1"/>
  <c r="O64" i="60"/>
  <c r="S64" i="60" s="1"/>
  <c r="O64" i="59"/>
  <c r="S64" i="59" s="1"/>
  <c r="O45" i="61"/>
  <c r="O45" i="60"/>
  <c r="H29" i="60"/>
  <c r="C29" i="60"/>
  <c r="D29" i="60" s="1"/>
  <c r="L29" i="60"/>
  <c r="O53" i="61"/>
  <c r="O53" i="60"/>
  <c r="L43" i="60"/>
  <c r="C43" i="60"/>
  <c r="D43" i="60" s="1"/>
  <c r="H43" i="60"/>
  <c r="O63" i="52"/>
  <c r="S63" i="52" s="1"/>
  <c r="O53" i="52"/>
  <c r="L50" i="60"/>
  <c r="C50" i="60"/>
  <c r="D50" i="60" s="1"/>
  <c r="H50" i="60"/>
  <c r="C19" i="55"/>
  <c r="D19" i="55" s="1"/>
  <c r="C20" i="55"/>
  <c r="D20" i="55" s="1"/>
  <c r="C42" i="55"/>
  <c r="D42" i="55" s="1"/>
  <c r="L12" i="55"/>
  <c r="L33" i="55"/>
  <c r="L19" i="55"/>
  <c r="L16" i="55"/>
  <c r="L32" i="55"/>
  <c r="H39" i="55"/>
  <c r="H11" i="55"/>
  <c r="L9" i="55"/>
  <c r="C35" i="55"/>
  <c r="D35" i="55" s="1"/>
  <c r="L14" i="55"/>
  <c r="C11" i="55"/>
  <c r="D11" i="55" s="1"/>
  <c r="L56" i="55"/>
  <c r="C48" i="55"/>
  <c r="D48" i="55" s="1"/>
  <c r="H18" i="55"/>
  <c r="H53" i="55"/>
  <c r="L22" i="55"/>
  <c r="L15" i="55"/>
  <c r="L21" i="55"/>
  <c r="L26" i="55"/>
  <c r="H43" i="55"/>
  <c r="H16" i="55"/>
  <c r="H41" i="55"/>
  <c r="L52" i="55"/>
  <c r="C22" i="55"/>
  <c r="D22" i="55" s="1"/>
  <c r="L48" i="55"/>
  <c r="L30" i="55"/>
  <c r="C34" i="55"/>
  <c r="D34" i="55" s="1"/>
  <c r="L49" i="55"/>
  <c r="N49" i="56" s="1"/>
  <c r="L46" i="55"/>
  <c r="N46" i="56" s="1"/>
  <c r="L54" i="55"/>
  <c r="L17" i="55"/>
  <c r="C37" i="55"/>
  <c r="D37" i="55" s="1"/>
  <c r="C26" i="55"/>
  <c r="D26" i="55" s="1"/>
  <c r="L11" i="55"/>
  <c r="H33" i="55"/>
  <c r="H24" i="55"/>
  <c r="H32" i="55"/>
  <c r="L31" i="55"/>
  <c r="C27" i="55"/>
  <c r="D27" i="55" s="1"/>
  <c r="C16" i="55"/>
  <c r="D16" i="55" s="1"/>
  <c r="H52" i="55"/>
  <c r="C49" i="55"/>
  <c r="D49" i="55" s="1"/>
  <c r="C45" i="55"/>
  <c r="D45" i="55" s="1"/>
  <c r="L23" i="55"/>
  <c r="H45" i="55"/>
  <c r="H29" i="55"/>
  <c r="L36" i="55"/>
  <c r="C52" i="55"/>
  <c r="D52" i="55" s="1"/>
  <c r="C13" i="55"/>
  <c r="D13" i="55" s="1"/>
  <c r="L20" i="55"/>
  <c r="C10" i="55"/>
  <c r="D10" i="55" s="1"/>
  <c r="C14" i="55"/>
  <c r="D14" i="55" s="1"/>
  <c r="H26" i="55"/>
  <c r="H30" i="55"/>
  <c r="H25" i="55"/>
  <c r="L43" i="55"/>
  <c r="H28" i="55"/>
  <c r="H54" i="55"/>
  <c r="L40" i="55"/>
  <c r="L13" i="55"/>
  <c r="L35" i="55"/>
  <c r="C15" i="55"/>
  <c r="D15" i="55" s="1"/>
  <c r="C40" i="55"/>
  <c r="D40" i="55" s="1"/>
  <c r="C23" i="55"/>
  <c r="D23" i="55" s="1"/>
  <c r="H55" i="55"/>
  <c r="H48" i="55"/>
  <c r="H31" i="55"/>
  <c r="L41" i="55"/>
  <c r="C12" i="55"/>
  <c r="D12" i="55" s="1"/>
  <c r="H49" i="55"/>
  <c r="H56" i="55"/>
  <c r="C9" i="55"/>
  <c r="L55" i="55"/>
  <c r="N55" i="56" s="1"/>
  <c r="L18" i="55"/>
  <c r="H47" i="55"/>
  <c r="L24" i="55"/>
  <c r="N24" i="56" s="1"/>
  <c r="C39" i="55"/>
  <c r="D39" i="55" s="1"/>
  <c r="C54" i="55"/>
  <c r="D54" i="55" s="1"/>
  <c r="H50" i="55"/>
  <c r="H38" i="55"/>
  <c r="C47" i="55"/>
  <c r="D47" i="55" s="1"/>
  <c r="C41" i="55"/>
  <c r="D41" i="55" s="1"/>
  <c r="C36" i="55"/>
  <c r="D36" i="55" s="1"/>
  <c r="L28" i="55"/>
  <c r="L38" i="55"/>
  <c r="H51" i="55"/>
  <c r="H42" i="55"/>
  <c r="C25" i="55"/>
  <c r="D25" i="55" s="1"/>
  <c r="H44" i="55"/>
  <c r="C46" i="55"/>
  <c r="D46" i="55" s="1"/>
  <c r="L42" i="55"/>
  <c r="C24" i="55"/>
  <c r="D24" i="55" s="1"/>
  <c r="L34" i="55"/>
  <c r="H23" i="55"/>
  <c r="H17" i="55"/>
  <c r="C18" i="55"/>
  <c r="D18" i="55" s="1"/>
  <c r="L27" i="55"/>
  <c r="C33" i="55"/>
  <c r="D33" i="55" s="1"/>
  <c r="H15" i="55"/>
  <c r="H36" i="55"/>
  <c r="L37" i="55"/>
  <c r="N37" i="56" s="1"/>
  <c r="H10" i="55"/>
  <c r="C38" i="55"/>
  <c r="D38" i="55" s="1"/>
  <c r="H27" i="55"/>
  <c r="L53" i="55"/>
  <c r="C51" i="55"/>
  <c r="D51" i="55" s="1"/>
  <c r="C30" i="55"/>
  <c r="D30" i="55" s="1"/>
  <c r="H21" i="55"/>
  <c r="H35" i="55"/>
  <c r="H14" i="55"/>
  <c r="L44" i="55"/>
  <c r="C21" i="55"/>
  <c r="D21" i="55" s="1"/>
  <c r="L25" i="55"/>
  <c r="C29" i="55"/>
  <c r="D29" i="55" s="1"/>
  <c r="C53" i="55"/>
  <c r="D53" i="55" s="1"/>
  <c r="C44" i="55"/>
  <c r="D44" i="55" s="1"/>
  <c r="L39" i="55"/>
  <c r="C50" i="55"/>
  <c r="D50" i="55" s="1"/>
  <c r="H12" i="55"/>
  <c r="L10" i="55"/>
  <c r="H46" i="55"/>
  <c r="H13" i="55"/>
  <c r="L47" i="55"/>
  <c r="N47" i="56" s="1"/>
  <c r="C31" i="55"/>
  <c r="D31" i="55" s="1"/>
  <c r="H40" i="55"/>
  <c r="L29" i="55"/>
  <c r="H22" i="55"/>
  <c r="L51" i="55"/>
  <c r="L45" i="55"/>
  <c r="C28" i="55"/>
  <c r="D28" i="55" s="1"/>
  <c r="H20" i="55"/>
  <c r="C32" i="55"/>
  <c r="D32" i="55" s="1"/>
  <c r="H34" i="55"/>
  <c r="C56" i="55"/>
  <c r="D56" i="55" s="1"/>
  <c r="L50" i="55"/>
  <c r="N50" i="56" s="1"/>
  <c r="H19" i="55"/>
  <c r="H37" i="55"/>
  <c r="C55" i="55"/>
  <c r="D55" i="55" s="1"/>
  <c r="C43" i="55"/>
  <c r="D43" i="55" s="1"/>
  <c r="H9" i="55"/>
  <c r="H9" i="56" s="1"/>
  <c r="C17" i="55"/>
  <c r="D17" i="55" s="1"/>
  <c r="N55" i="57"/>
  <c r="S55" i="57" s="1"/>
  <c r="E11" i="56"/>
  <c r="F11" i="56" s="1"/>
  <c r="J11" i="56" s="1"/>
  <c r="P11" i="56" s="1"/>
  <c r="O26" i="61"/>
  <c r="E43" i="56"/>
  <c r="F43" i="56" s="1"/>
  <c r="J43" i="56" s="1"/>
  <c r="P43" i="56" s="1"/>
  <c r="O8" i="52"/>
  <c r="N50" i="57"/>
  <c r="S50" i="57" s="1"/>
  <c r="E42" i="1"/>
  <c r="F42" i="1" s="1"/>
  <c r="J42" i="1" s="1"/>
  <c r="O67" i="59"/>
  <c r="S67" i="59" s="1"/>
  <c r="O67" i="60"/>
  <c r="S67" i="60" s="1"/>
  <c r="H30" i="60"/>
  <c r="C30" i="60"/>
  <c r="D30" i="60" s="1"/>
  <c r="L30" i="60"/>
  <c r="O33" i="59"/>
  <c r="O33" i="60"/>
  <c r="H24" i="60"/>
  <c r="L24" i="60"/>
  <c r="C24" i="60"/>
  <c r="D24" i="60" s="1"/>
  <c r="O14" i="59"/>
  <c r="H17" i="60"/>
  <c r="L17" i="60"/>
  <c r="C17" i="60"/>
  <c r="D17" i="60" s="1"/>
  <c r="H53" i="60"/>
  <c r="C53" i="60"/>
  <c r="D53" i="60" s="1"/>
  <c r="L53" i="60"/>
  <c r="O57" i="53"/>
  <c r="S57" i="53" s="1"/>
  <c r="O65" i="52"/>
  <c r="S65" i="52" s="1"/>
  <c r="O52" i="59"/>
  <c r="O51" i="60"/>
  <c r="O38" i="60"/>
  <c r="C16" i="60"/>
  <c r="D16" i="60" s="1"/>
  <c r="L16" i="60"/>
  <c r="H16" i="60"/>
  <c r="H18" i="60"/>
  <c r="L18" i="60"/>
  <c r="C18" i="60"/>
  <c r="D18" i="60" s="1"/>
  <c r="C51" i="60"/>
  <c r="D51" i="60" s="1"/>
  <c r="H51" i="60"/>
  <c r="L51" i="60"/>
  <c r="C32" i="60"/>
  <c r="D32" i="60" s="1"/>
  <c r="L32" i="60"/>
  <c r="H32" i="60"/>
  <c r="H55" i="60"/>
  <c r="C55" i="60"/>
  <c r="D55" i="60" s="1"/>
  <c r="L55" i="60"/>
  <c r="L49" i="60"/>
  <c r="C49" i="60"/>
  <c r="D49" i="60" s="1"/>
  <c r="H49" i="60"/>
  <c r="C38" i="60"/>
  <c r="D38" i="60" s="1"/>
  <c r="L38" i="60"/>
  <c r="H38" i="60"/>
  <c r="L48" i="60"/>
  <c r="H48" i="60"/>
  <c r="C48" i="60"/>
  <c r="D48" i="60" s="1"/>
  <c r="O7" i="53"/>
  <c r="O7" i="52"/>
  <c r="O11" i="53"/>
  <c r="O11" i="52"/>
  <c r="O43" i="59"/>
  <c r="L36" i="60"/>
  <c r="H36" i="60"/>
  <c r="C36" i="60"/>
  <c r="D36" i="60" s="1"/>
  <c r="O38" i="59"/>
  <c r="O45" i="52"/>
  <c r="N37" i="57"/>
  <c r="S37" i="57" s="1"/>
  <c r="O50" i="61"/>
  <c r="O68" i="60"/>
  <c r="S68" i="60" s="1"/>
  <c r="E37" i="56"/>
  <c r="F37" i="56" s="1"/>
  <c r="J37" i="56" s="1"/>
  <c r="P37" i="56" s="1"/>
  <c r="E14" i="56"/>
  <c r="F14" i="56" s="1"/>
  <c r="J14" i="56" s="1"/>
  <c r="P14" i="56" s="1"/>
  <c r="O19" i="52"/>
  <c r="N49" i="57"/>
  <c r="S49" i="57" s="1"/>
  <c r="O23" i="61"/>
  <c r="O37" i="61"/>
  <c r="O56" i="60"/>
  <c r="P47" i="56"/>
  <c r="N47" i="57"/>
  <c r="S47" i="57" s="1"/>
  <c r="E42" i="56"/>
  <c r="F42" i="56" s="1"/>
  <c r="J42" i="56" s="1"/>
  <c r="P42" i="56" s="1"/>
  <c r="O24" i="60"/>
  <c r="N24" i="57"/>
  <c r="S24" i="57" s="1"/>
  <c r="O43" i="52"/>
  <c r="N46" i="57"/>
  <c r="S46" i="57" s="1"/>
  <c r="P46" i="56"/>
  <c r="O18" i="61"/>
  <c r="E36" i="1"/>
  <c r="F36" i="1" s="1"/>
  <c r="J36" i="1" s="1"/>
  <c r="E40" i="1"/>
  <c r="F40" i="1" s="1"/>
  <c r="J40" i="1" s="1"/>
  <c r="G41" i="56"/>
  <c r="I41" i="56" s="1"/>
  <c r="I35" i="61"/>
  <c r="O36" i="52"/>
  <c r="O36" i="53"/>
  <c r="S36" i="53" s="1"/>
  <c r="O16" i="59"/>
  <c r="O16" i="60"/>
  <c r="C23" i="60"/>
  <c r="D23" i="60" s="1"/>
  <c r="H23" i="60"/>
  <c r="L23" i="60"/>
  <c r="C56" i="60"/>
  <c r="D56" i="60" s="1"/>
  <c r="H56" i="60"/>
  <c r="L56" i="60"/>
  <c r="O15" i="60"/>
  <c r="O37" i="52"/>
  <c r="O20" i="53"/>
  <c r="O27" i="59"/>
  <c r="O19" i="60"/>
  <c r="O19" i="59"/>
  <c r="H47" i="60"/>
  <c r="L47" i="60"/>
  <c r="C47" i="60"/>
  <c r="D47" i="60" s="1"/>
  <c r="O44" i="60"/>
  <c r="O47" i="59"/>
  <c r="O40" i="59"/>
  <c r="O12" i="52"/>
  <c r="C41" i="60"/>
  <c r="D41" i="60" s="1"/>
  <c r="H41" i="60"/>
  <c r="L41" i="60"/>
  <c r="H45" i="60"/>
  <c r="C45" i="60"/>
  <c r="D45" i="60" s="1"/>
  <c r="L45" i="60"/>
  <c r="C39" i="60"/>
  <c r="D39" i="60" s="1"/>
  <c r="L39" i="60"/>
  <c r="H39" i="60"/>
  <c r="H15" i="60"/>
  <c r="C15" i="60"/>
  <c r="D15" i="60" s="1"/>
  <c r="L15" i="60"/>
  <c r="C44" i="60"/>
  <c r="D44" i="60" s="1"/>
  <c r="L44" i="60"/>
  <c r="H44" i="60"/>
  <c r="O35" i="53"/>
  <c r="O35" i="52"/>
  <c r="S35" i="52" s="1"/>
  <c r="O9" i="52"/>
  <c r="O49" i="52"/>
  <c r="C25" i="60"/>
  <c r="D25" i="60" s="1"/>
  <c r="H25" i="60"/>
  <c r="L25" i="60"/>
  <c r="O62" i="61"/>
  <c r="S62" i="61" s="1"/>
  <c r="O62" i="60"/>
  <c r="S62" i="60" s="1"/>
  <c r="O36" i="61"/>
  <c r="E39" i="56"/>
  <c r="F39" i="56" s="1"/>
  <c r="J39" i="56" s="1"/>
  <c r="P39" i="56" s="1"/>
  <c r="O16" i="52"/>
  <c r="N15" i="56"/>
  <c r="N15" i="57"/>
  <c r="S15" i="57" s="1"/>
  <c r="P15" i="56"/>
  <c r="E54" i="56"/>
  <c r="F54" i="56" s="1"/>
  <c r="J54" i="56" s="1"/>
  <c r="P54" i="56" s="1"/>
  <c r="P31" i="56"/>
  <c r="N31" i="57"/>
  <c r="S31" i="57" s="1"/>
  <c r="N31" i="56"/>
  <c r="E17" i="56"/>
  <c r="F17" i="56" s="1"/>
  <c r="J17" i="56" s="1"/>
  <c r="P17" i="56" s="1"/>
  <c r="O31" i="60"/>
  <c r="O34" i="61"/>
  <c r="P24" i="61"/>
  <c r="N24" i="61"/>
  <c r="E23" i="1"/>
  <c r="F23" i="1" s="1"/>
  <c r="J23" i="1" s="1"/>
  <c r="E37" i="1"/>
  <c r="F37" i="1" s="1"/>
  <c r="J37" i="1" s="1"/>
  <c r="D5" i="1"/>
  <c r="C5" i="52"/>
  <c r="D5" i="52" s="1"/>
  <c r="E22" i="1"/>
  <c r="F22" i="1" s="1"/>
  <c r="J22" i="1" s="1"/>
  <c r="E20" i="56" l="1"/>
  <c r="F20" i="56" s="1"/>
  <c r="J20" i="56" s="1"/>
  <c r="P20" i="56" s="1"/>
  <c r="E16" i="54"/>
  <c r="F16" i="54" s="1"/>
  <c r="J16" i="54" s="1"/>
  <c r="P16" i="54" s="1"/>
  <c r="S39" i="58"/>
  <c r="E10" i="54"/>
  <c r="F10" i="54" s="1"/>
  <c r="J10" i="54" s="1"/>
  <c r="P10" i="54" s="1"/>
  <c r="S10" i="54" s="1"/>
  <c r="G10" i="54"/>
  <c r="I10" i="54" s="1"/>
  <c r="E54" i="60"/>
  <c r="F54" i="60" s="1"/>
  <c r="J54" i="60" s="1"/>
  <c r="P54" i="60" s="1"/>
  <c r="G54" i="60"/>
  <c r="I54" i="60" s="1"/>
  <c r="E37" i="58"/>
  <c r="F37" i="58" s="1"/>
  <c r="J37" i="58" s="1"/>
  <c r="P37" i="58" s="1"/>
  <c r="E55" i="58"/>
  <c r="F55" i="58" s="1"/>
  <c r="J55" i="58" s="1"/>
  <c r="G55" i="58"/>
  <c r="I55" i="58" s="1"/>
  <c r="E19" i="58"/>
  <c r="F19" i="58" s="1"/>
  <c r="J19" i="58" s="1"/>
  <c r="P19" i="58" s="1"/>
  <c r="S19" i="58" s="1"/>
  <c r="J34" i="54"/>
  <c r="P34" i="54" s="1"/>
  <c r="E49" i="61"/>
  <c r="F49" i="61" s="1"/>
  <c r="J49" i="61" s="1"/>
  <c r="P49" i="61" s="1"/>
  <c r="E56" i="61"/>
  <c r="F56" i="61" s="1"/>
  <c r="J56" i="61" s="1"/>
  <c r="P56" i="61" s="1"/>
  <c r="G56" i="61"/>
  <c r="I56" i="61" s="1"/>
  <c r="E31" i="61"/>
  <c r="F31" i="61" s="1"/>
  <c r="J31" i="61" s="1"/>
  <c r="P31" i="61" s="1"/>
  <c r="S31" i="61" s="1"/>
  <c r="E55" i="61"/>
  <c r="F55" i="61" s="1"/>
  <c r="J55" i="61" s="1"/>
  <c r="P56" i="52"/>
  <c r="P41" i="52"/>
  <c r="S16" i="54"/>
  <c r="G19" i="60"/>
  <c r="I19" i="60" s="1"/>
  <c r="J19" i="60"/>
  <c r="P19" i="60" s="1"/>
  <c r="N51" i="58"/>
  <c r="P51" i="58"/>
  <c r="S37" i="58"/>
  <c r="E32" i="58"/>
  <c r="F32" i="58" s="1"/>
  <c r="J32" i="58" s="1"/>
  <c r="P41" i="61"/>
  <c r="E46" i="61"/>
  <c r="F46" i="61" s="1"/>
  <c r="J46" i="61" s="1"/>
  <c r="P46" i="61" s="1"/>
  <c r="G28" i="52"/>
  <c r="I28" i="52" s="1"/>
  <c r="J28" i="52"/>
  <c r="P28" i="52" s="1"/>
  <c r="E56" i="52"/>
  <c r="F56" i="52" s="1"/>
  <c r="J56" i="52" s="1"/>
  <c r="E8" i="52"/>
  <c r="F8" i="52" s="1"/>
  <c r="J8" i="52" s="1"/>
  <c r="P8" i="52" s="1"/>
  <c r="G8" i="52"/>
  <c r="I8" i="52" s="1"/>
  <c r="E10" i="52"/>
  <c r="F10" i="52" s="1"/>
  <c r="J10" i="52" s="1"/>
  <c r="E7" i="52"/>
  <c r="F7" i="52" s="1"/>
  <c r="J7" i="52" s="1"/>
  <c r="G7" i="52"/>
  <c r="I7" i="52" s="1"/>
  <c r="E48" i="52"/>
  <c r="F48" i="52" s="1"/>
  <c r="J48" i="52" s="1"/>
  <c r="P48" i="52" s="1"/>
  <c r="S48" i="52" s="1"/>
  <c r="E33" i="52"/>
  <c r="F33" i="52" s="1"/>
  <c r="J33" i="52" s="1"/>
  <c r="G33" i="52"/>
  <c r="I33" i="52" s="1"/>
  <c r="N56" i="52"/>
  <c r="J33" i="1"/>
  <c r="S11" i="52"/>
  <c r="J8" i="1"/>
  <c r="J49" i="1"/>
  <c r="N39" i="53"/>
  <c r="S51" i="53"/>
  <c r="S26" i="54"/>
  <c r="N41" i="52"/>
  <c r="S41" i="52" s="1"/>
  <c r="G25" i="52"/>
  <c r="I25" i="52" s="1"/>
  <c r="E18" i="54"/>
  <c r="F18" i="54" s="1"/>
  <c r="J18" i="54" s="1"/>
  <c r="P18" i="54" s="1"/>
  <c r="S18" i="54" s="1"/>
  <c r="E36" i="54"/>
  <c r="F36" i="54" s="1"/>
  <c r="J36" i="54" s="1"/>
  <c r="P36" i="54" s="1"/>
  <c r="G36" i="54"/>
  <c r="I36" i="54" s="1"/>
  <c r="E43" i="54"/>
  <c r="F43" i="54" s="1"/>
  <c r="J43" i="54" s="1"/>
  <c r="P43" i="54" s="1"/>
  <c r="G44" i="57"/>
  <c r="I44" i="57" s="1"/>
  <c r="N44" i="58"/>
  <c r="P44" i="58"/>
  <c r="P55" i="58"/>
  <c r="N55" i="58"/>
  <c r="E26" i="60"/>
  <c r="F26" i="60" s="1"/>
  <c r="J26" i="60" s="1"/>
  <c r="G26" i="60"/>
  <c r="I26" i="60" s="1"/>
  <c r="E31" i="60"/>
  <c r="F31" i="60" s="1"/>
  <c r="J31" i="60" s="1"/>
  <c r="P31" i="60" s="1"/>
  <c r="E52" i="60"/>
  <c r="F52" i="60" s="1"/>
  <c r="J52" i="60" s="1"/>
  <c r="P52" i="60" s="1"/>
  <c r="G52" i="60"/>
  <c r="I52" i="60" s="1"/>
  <c r="E56" i="54"/>
  <c r="F56" i="54" s="1"/>
  <c r="J56" i="54" s="1"/>
  <c r="P56" i="54" s="1"/>
  <c r="N52" i="58"/>
  <c r="N32" i="58"/>
  <c r="P32" i="58"/>
  <c r="E36" i="58"/>
  <c r="F36" i="58" s="1"/>
  <c r="J36" i="58" s="1"/>
  <c r="P36" i="58" s="1"/>
  <c r="S36" i="58" s="1"/>
  <c r="N25" i="58"/>
  <c r="E41" i="58"/>
  <c r="F41" i="58" s="1"/>
  <c r="J41" i="58" s="1"/>
  <c r="P41" i="58" s="1"/>
  <c r="S41" i="58" s="1"/>
  <c r="N29" i="58"/>
  <c r="E15" i="58"/>
  <c r="F15" i="58" s="1"/>
  <c r="J15" i="58" s="1"/>
  <c r="P15" i="58" s="1"/>
  <c r="S15" i="58" s="1"/>
  <c r="E13" i="58"/>
  <c r="F13" i="58" s="1"/>
  <c r="J13" i="58" s="1"/>
  <c r="P13" i="58" s="1"/>
  <c r="S13" i="58" s="1"/>
  <c r="G13" i="58"/>
  <c r="I13" i="58" s="1"/>
  <c r="N47" i="58"/>
  <c r="E54" i="58"/>
  <c r="F54" i="58" s="1"/>
  <c r="J54" i="58" s="1"/>
  <c r="P54" i="58" s="1"/>
  <c r="S54" i="58" s="1"/>
  <c r="G54" i="58"/>
  <c r="I54" i="58" s="1"/>
  <c r="E29" i="58"/>
  <c r="F29" i="58" s="1"/>
  <c r="J29" i="58" s="1"/>
  <c r="P29" i="58" s="1"/>
  <c r="J21" i="58"/>
  <c r="P21" i="58" s="1"/>
  <c r="S21" i="58" s="1"/>
  <c r="E51" i="58"/>
  <c r="F51" i="58" s="1"/>
  <c r="J51" i="58" s="1"/>
  <c r="G51" i="58"/>
  <c r="I51" i="58" s="1"/>
  <c r="E48" i="58"/>
  <c r="F48" i="58" s="1"/>
  <c r="J48" i="58" s="1"/>
  <c r="N16" i="58"/>
  <c r="P16" i="58"/>
  <c r="S16" i="58" s="1"/>
  <c r="N17" i="58"/>
  <c r="E15" i="52"/>
  <c r="F15" i="52" s="1"/>
  <c r="J15" i="52" s="1"/>
  <c r="G15" i="52"/>
  <c r="I15" i="52" s="1"/>
  <c r="J37" i="54"/>
  <c r="P37" i="54" s="1"/>
  <c r="S37" i="54" s="1"/>
  <c r="G30" i="57"/>
  <c r="I30" i="57" s="1"/>
  <c r="E23" i="61"/>
  <c r="F23" i="61" s="1"/>
  <c r="J23" i="61" s="1"/>
  <c r="P23" i="61" s="1"/>
  <c r="G23" i="61"/>
  <c r="I23" i="61" s="1"/>
  <c r="P55" i="61"/>
  <c r="E27" i="61"/>
  <c r="F27" i="61" s="1"/>
  <c r="J27" i="61" s="1"/>
  <c r="P27" i="61" s="1"/>
  <c r="N54" i="61"/>
  <c r="G53" i="61"/>
  <c r="I53" i="61" s="1"/>
  <c r="J53" i="61"/>
  <c r="P53" i="61" s="1"/>
  <c r="E32" i="61"/>
  <c r="F32" i="61" s="1"/>
  <c r="J32" i="61" s="1"/>
  <c r="P32" i="61" s="1"/>
  <c r="E33" i="61"/>
  <c r="F33" i="61" s="1"/>
  <c r="J33" i="61" s="1"/>
  <c r="P33" i="61" s="1"/>
  <c r="G33" i="61"/>
  <c r="I33" i="61" s="1"/>
  <c r="E52" i="61"/>
  <c r="F52" i="61" s="1"/>
  <c r="J52" i="61" s="1"/>
  <c r="E17" i="61"/>
  <c r="F17" i="61" s="1"/>
  <c r="J17" i="61" s="1"/>
  <c r="P17" i="61" s="1"/>
  <c r="G17" i="61"/>
  <c r="I17" i="61" s="1"/>
  <c r="E41" i="61"/>
  <c r="F41" i="61" s="1"/>
  <c r="J41" i="61" s="1"/>
  <c r="E19" i="61"/>
  <c r="F19" i="61" s="1"/>
  <c r="J19" i="61" s="1"/>
  <c r="P19" i="61" s="1"/>
  <c r="S19" i="61" s="1"/>
  <c r="G19" i="61"/>
  <c r="I19" i="61" s="1"/>
  <c r="E15" i="61"/>
  <c r="F15" i="61" s="1"/>
  <c r="J15" i="61" s="1"/>
  <c r="P13" i="52"/>
  <c r="P7" i="52"/>
  <c r="P10" i="52"/>
  <c r="S10" i="52" s="1"/>
  <c r="E40" i="52"/>
  <c r="F40" i="52" s="1"/>
  <c r="J40" i="52" s="1"/>
  <c r="P40" i="52" s="1"/>
  <c r="S40" i="52" s="1"/>
  <c r="G40" i="52"/>
  <c r="I40" i="52" s="1"/>
  <c r="E38" i="52"/>
  <c r="F38" i="52" s="1"/>
  <c r="J38" i="52" s="1"/>
  <c r="P38" i="52" s="1"/>
  <c r="S38" i="52" s="1"/>
  <c r="E55" i="52"/>
  <c r="F55" i="52" s="1"/>
  <c r="G55" i="52"/>
  <c r="I55" i="52" s="1"/>
  <c r="E17" i="52"/>
  <c r="F17" i="52" s="1"/>
  <c r="J17" i="52" s="1"/>
  <c r="P17" i="52" s="1"/>
  <c r="S17" i="52" s="1"/>
  <c r="E52" i="52"/>
  <c r="F52" i="52" s="1"/>
  <c r="J52" i="52" s="1"/>
  <c r="G52" i="52"/>
  <c r="I52" i="52" s="1"/>
  <c r="E45" i="52"/>
  <c r="F45" i="52" s="1"/>
  <c r="J45" i="52" s="1"/>
  <c r="P45" i="52" s="1"/>
  <c r="S45" i="52" s="1"/>
  <c r="E32" i="52"/>
  <c r="F32" i="52" s="1"/>
  <c r="J32" i="52" s="1"/>
  <c r="G32" i="52"/>
  <c r="I32" i="52" s="1"/>
  <c r="E51" i="52"/>
  <c r="F51" i="52" s="1"/>
  <c r="J51" i="52" s="1"/>
  <c r="G21" i="52"/>
  <c r="I21" i="52" s="1"/>
  <c r="J21" i="52"/>
  <c r="P21" i="52" s="1"/>
  <c r="S21" i="52" s="1"/>
  <c r="E49" i="52"/>
  <c r="F49" i="52" s="1"/>
  <c r="J49" i="52" s="1"/>
  <c r="P49" i="52" s="1"/>
  <c r="S49" i="52" s="1"/>
  <c r="E39" i="52"/>
  <c r="F39" i="52" s="1"/>
  <c r="J39" i="52" s="1"/>
  <c r="P39" i="52" s="1"/>
  <c r="S39" i="52" s="1"/>
  <c r="G39" i="52"/>
  <c r="I39" i="52" s="1"/>
  <c r="J14" i="54"/>
  <c r="P14" i="54" s="1"/>
  <c r="S14" i="54" s="1"/>
  <c r="S54" i="52"/>
  <c r="E28" i="54"/>
  <c r="F28" i="54" s="1"/>
  <c r="J28" i="54" s="1"/>
  <c r="P28" i="54" s="1"/>
  <c r="E11" i="57"/>
  <c r="F11" i="57" s="1"/>
  <c r="J11" i="57" s="1"/>
  <c r="P11" i="57" s="1"/>
  <c r="S11" i="57" s="1"/>
  <c r="G11" i="57"/>
  <c r="E34" i="58"/>
  <c r="F34" i="58" s="1"/>
  <c r="J34" i="58" s="1"/>
  <c r="P34" i="58" s="1"/>
  <c r="E16" i="58"/>
  <c r="F16" i="58" s="1"/>
  <c r="J16" i="58" s="1"/>
  <c r="G16" i="58"/>
  <c r="I16" i="58" s="1"/>
  <c r="E30" i="58"/>
  <c r="F30" i="58" s="1"/>
  <c r="J30" i="58" s="1"/>
  <c r="P30" i="58" s="1"/>
  <c r="J51" i="54"/>
  <c r="P51" i="54" s="1"/>
  <c r="P15" i="61"/>
  <c r="E37" i="61"/>
  <c r="F37" i="61" s="1"/>
  <c r="J37" i="61" s="1"/>
  <c r="P37" i="61" s="1"/>
  <c r="E45" i="61"/>
  <c r="F45" i="61" s="1"/>
  <c r="J45" i="61" s="1"/>
  <c r="G45" i="61"/>
  <c r="I45" i="61" s="1"/>
  <c r="E36" i="52"/>
  <c r="F36" i="52" s="1"/>
  <c r="J36" i="52" s="1"/>
  <c r="J14" i="1"/>
  <c r="S39" i="53"/>
  <c r="S24" i="54"/>
  <c r="P52" i="61"/>
  <c r="S52" i="61" s="1"/>
  <c r="S43" i="54"/>
  <c r="S51" i="54"/>
  <c r="N40" i="53"/>
  <c r="S40" i="53" s="1"/>
  <c r="N47" i="52"/>
  <c r="N41" i="53"/>
  <c r="E25" i="56"/>
  <c r="F25" i="56" s="1"/>
  <c r="J25" i="56" s="1"/>
  <c r="P25" i="56" s="1"/>
  <c r="G25" i="56"/>
  <c r="I25" i="56" s="1"/>
  <c r="E24" i="54"/>
  <c r="F24" i="54" s="1"/>
  <c r="J24" i="54" s="1"/>
  <c r="P24" i="54" s="1"/>
  <c r="E9" i="54"/>
  <c r="F9" i="54" s="1"/>
  <c r="J9" i="54" s="1"/>
  <c r="P9" i="54" s="1"/>
  <c r="S9" i="54" s="1"/>
  <c r="G9" i="54"/>
  <c r="I9" i="54" s="1"/>
  <c r="E52" i="54"/>
  <c r="F52" i="54" s="1"/>
  <c r="J52" i="54" s="1"/>
  <c r="P52" i="54" s="1"/>
  <c r="S52" i="54" s="1"/>
  <c r="E13" i="54"/>
  <c r="F13" i="54" s="1"/>
  <c r="J13" i="54" s="1"/>
  <c r="P13" i="54" s="1"/>
  <c r="S13" i="54" s="1"/>
  <c r="G13" i="54"/>
  <c r="I13" i="54" s="1"/>
  <c r="E12" i="56"/>
  <c r="F12" i="56" s="1"/>
  <c r="J12" i="56" s="1"/>
  <c r="P12" i="56" s="1"/>
  <c r="D10" i="56"/>
  <c r="E10" i="56" s="1"/>
  <c r="F10" i="56" s="1"/>
  <c r="J10" i="56" s="1"/>
  <c r="P10" i="56" s="1"/>
  <c r="C10" i="57"/>
  <c r="D10" i="57" s="1"/>
  <c r="E10" i="57" s="1"/>
  <c r="F10" i="57" s="1"/>
  <c r="J10" i="57" s="1"/>
  <c r="E33" i="60"/>
  <c r="F33" i="60" s="1"/>
  <c r="J33" i="60" s="1"/>
  <c r="P33" i="60" s="1"/>
  <c r="C14" i="61"/>
  <c r="D14" i="61" s="1"/>
  <c r="D14" i="60"/>
  <c r="E25" i="54"/>
  <c r="F25" i="54" s="1"/>
  <c r="J25" i="54" s="1"/>
  <c r="P25" i="54" s="1"/>
  <c r="S25" i="54" s="1"/>
  <c r="G52" i="58"/>
  <c r="I52" i="58" s="1"/>
  <c r="J52" i="58"/>
  <c r="P52" i="58" s="1"/>
  <c r="E49" i="58"/>
  <c r="F49" i="58" s="1"/>
  <c r="J49" i="58" s="1"/>
  <c r="P49" i="58" s="1"/>
  <c r="S49" i="58" s="1"/>
  <c r="G17" i="58"/>
  <c r="I17" i="58" s="1"/>
  <c r="J17" i="58"/>
  <c r="P17" i="58" s="1"/>
  <c r="E23" i="58"/>
  <c r="F23" i="58" s="1"/>
  <c r="J23" i="58" s="1"/>
  <c r="P23" i="58" s="1"/>
  <c r="S23" i="58" s="1"/>
  <c r="G14" i="58"/>
  <c r="I14" i="58" s="1"/>
  <c r="J14" i="58"/>
  <c r="P14" i="58" s="1"/>
  <c r="S14" i="58" s="1"/>
  <c r="C12" i="59"/>
  <c r="D12" i="59" s="1"/>
  <c r="D12" i="58"/>
  <c r="L12" i="59"/>
  <c r="N12" i="59" s="1"/>
  <c r="N12" i="58"/>
  <c r="E50" i="58"/>
  <c r="F50" i="58" s="1"/>
  <c r="J50" i="58" s="1"/>
  <c r="P50" i="58" s="1"/>
  <c r="S50" i="58" s="1"/>
  <c r="E38" i="58"/>
  <c r="F38" i="58" s="1"/>
  <c r="J38" i="58" s="1"/>
  <c r="P38" i="58" s="1"/>
  <c r="G38" i="58"/>
  <c r="I38" i="58" s="1"/>
  <c r="E18" i="58"/>
  <c r="F18" i="58" s="1"/>
  <c r="J18" i="58" s="1"/>
  <c r="P18" i="58" s="1"/>
  <c r="S18" i="58" s="1"/>
  <c r="J47" i="58"/>
  <c r="P47" i="58" s="1"/>
  <c r="E45" i="58"/>
  <c r="F45" i="58" s="1"/>
  <c r="J45" i="58" s="1"/>
  <c r="P45" i="58" s="1"/>
  <c r="S45" i="58" s="1"/>
  <c r="E35" i="58"/>
  <c r="F35" i="58" s="1"/>
  <c r="J35" i="58" s="1"/>
  <c r="G35" i="58"/>
  <c r="I35" i="58" s="1"/>
  <c r="E56" i="58"/>
  <c r="F56" i="58" s="1"/>
  <c r="J56" i="58" s="1"/>
  <c r="P56" i="58" s="1"/>
  <c r="S56" i="58" s="1"/>
  <c r="J26" i="54"/>
  <c r="P26" i="54" s="1"/>
  <c r="S38" i="58"/>
  <c r="N56" i="53"/>
  <c r="E51" i="61"/>
  <c r="F51" i="61" s="1"/>
  <c r="J51" i="61" s="1"/>
  <c r="E16" i="61"/>
  <c r="F16" i="61" s="1"/>
  <c r="J16" i="61" s="1"/>
  <c r="P16" i="61" s="1"/>
  <c r="G16" i="61"/>
  <c r="I16" i="61" s="1"/>
  <c r="E38" i="61"/>
  <c r="F38" i="61" s="1"/>
  <c r="J38" i="61" s="1"/>
  <c r="P38" i="61" s="1"/>
  <c r="G43" i="61"/>
  <c r="I43" i="61" s="1"/>
  <c r="J43" i="61"/>
  <c r="P43" i="61" s="1"/>
  <c r="E25" i="61"/>
  <c r="F25" i="61" s="1"/>
  <c r="J25" i="61" s="1"/>
  <c r="P25" i="61" s="1"/>
  <c r="E42" i="61"/>
  <c r="F42" i="61" s="1"/>
  <c r="J42" i="61" s="1"/>
  <c r="P42" i="61" s="1"/>
  <c r="G42" i="61"/>
  <c r="I42" i="61" s="1"/>
  <c r="E36" i="61"/>
  <c r="F36" i="61" s="1"/>
  <c r="J36" i="61" s="1"/>
  <c r="P36" i="61" s="1"/>
  <c r="E34" i="61"/>
  <c r="F34" i="61" s="1"/>
  <c r="J34" i="61" s="1"/>
  <c r="P34" i="61" s="1"/>
  <c r="G34" i="61"/>
  <c r="I34" i="61" s="1"/>
  <c r="E22" i="61"/>
  <c r="F22" i="61" s="1"/>
  <c r="J22" i="61" s="1"/>
  <c r="P22" i="61" s="1"/>
  <c r="E20" i="61"/>
  <c r="F20" i="61" s="1"/>
  <c r="J20" i="61" s="1"/>
  <c r="P20" i="61" s="1"/>
  <c r="S20" i="61" s="1"/>
  <c r="G20" i="61"/>
  <c r="I20" i="61" s="1"/>
  <c r="E54" i="61"/>
  <c r="F54" i="61" s="1"/>
  <c r="J54" i="61" s="1"/>
  <c r="P54" i="61" s="1"/>
  <c r="S54" i="61" s="1"/>
  <c r="E21" i="61"/>
  <c r="F21" i="61" s="1"/>
  <c r="J21" i="61" s="1"/>
  <c r="P21" i="61" s="1"/>
  <c r="P33" i="52"/>
  <c r="S33" i="52" s="1"/>
  <c r="P52" i="52"/>
  <c r="S52" i="52" s="1"/>
  <c r="N9" i="53"/>
  <c r="S9" i="53" s="1"/>
  <c r="P9" i="52"/>
  <c r="S9" i="52" s="1"/>
  <c r="P22" i="52"/>
  <c r="S22" i="52" s="1"/>
  <c r="E54" i="52"/>
  <c r="F54" i="52" s="1"/>
  <c r="J54" i="52" s="1"/>
  <c r="P54" i="52" s="1"/>
  <c r="G54" i="52"/>
  <c r="I54" i="52" s="1"/>
  <c r="E12" i="52"/>
  <c r="F12" i="52" s="1"/>
  <c r="J12" i="52" s="1"/>
  <c r="P12" i="52" s="1"/>
  <c r="E20" i="52"/>
  <c r="F20" i="52" s="1"/>
  <c r="J20" i="52" s="1"/>
  <c r="P20" i="52" s="1"/>
  <c r="G20" i="52"/>
  <c r="I20" i="52" s="1"/>
  <c r="E44" i="52"/>
  <c r="F44" i="52" s="1"/>
  <c r="J44" i="52" s="1"/>
  <c r="P44" i="52" s="1"/>
  <c r="S44" i="52" s="1"/>
  <c r="J37" i="52"/>
  <c r="P37" i="52" s="1"/>
  <c r="E19" i="52"/>
  <c r="F19" i="52" s="1"/>
  <c r="J19" i="52" s="1"/>
  <c r="P19" i="52" s="1"/>
  <c r="S19" i="52" s="1"/>
  <c r="E16" i="52"/>
  <c r="F16" i="52" s="1"/>
  <c r="J16" i="52" s="1"/>
  <c r="G16" i="52"/>
  <c r="I16" i="52" s="1"/>
  <c r="E23" i="52"/>
  <c r="F23" i="52" s="1"/>
  <c r="J23" i="52" s="1"/>
  <c r="P23" i="52" s="1"/>
  <c r="S23" i="52" s="1"/>
  <c r="E31" i="52"/>
  <c r="F31" i="52" s="1"/>
  <c r="J31" i="52" s="1"/>
  <c r="G31" i="52"/>
  <c r="I31" i="52" s="1"/>
  <c r="J29" i="52"/>
  <c r="P29" i="52" s="1"/>
  <c r="S29" i="52" s="1"/>
  <c r="J17" i="54"/>
  <c r="P17" i="54" s="1"/>
  <c r="G38" i="57"/>
  <c r="I38" i="57" s="1"/>
  <c r="S13" i="52"/>
  <c r="N40" i="58"/>
  <c r="E55" i="56"/>
  <c r="F55" i="56" s="1"/>
  <c r="J55" i="56" s="1"/>
  <c r="P55" i="56" s="1"/>
  <c r="S55" i="56" s="1"/>
  <c r="E28" i="60"/>
  <c r="F28" i="60" s="1"/>
  <c r="J28" i="60" s="1"/>
  <c r="P28" i="60" s="1"/>
  <c r="G28" i="60"/>
  <c r="I28" i="60" s="1"/>
  <c r="G25" i="58"/>
  <c r="I25" i="58" s="1"/>
  <c r="J25" i="58"/>
  <c r="P25" i="58" s="1"/>
  <c r="E39" i="58"/>
  <c r="F39" i="58" s="1"/>
  <c r="J39" i="58" s="1"/>
  <c r="P39" i="58" s="1"/>
  <c r="G39" i="58"/>
  <c r="I39" i="58" s="1"/>
  <c r="G43" i="58"/>
  <c r="I43" i="58" s="1"/>
  <c r="J43" i="58"/>
  <c r="P43" i="58" s="1"/>
  <c r="S43" i="58" s="1"/>
  <c r="S30" i="58"/>
  <c r="G30" i="61"/>
  <c r="I30" i="61" s="1"/>
  <c r="J30" i="61"/>
  <c r="P30" i="61" s="1"/>
  <c r="E44" i="61"/>
  <c r="F44" i="61" s="1"/>
  <c r="J44" i="61" s="1"/>
  <c r="P44" i="61" s="1"/>
  <c r="G44" i="61"/>
  <c r="I44" i="61" s="1"/>
  <c r="N32" i="52"/>
  <c r="S32" i="52" s="1"/>
  <c r="N32" i="53"/>
  <c r="S32" i="53" s="1"/>
  <c r="P31" i="52"/>
  <c r="P16" i="52"/>
  <c r="P55" i="52"/>
  <c r="E47" i="52"/>
  <c r="F47" i="52" s="1"/>
  <c r="J47" i="52" s="1"/>
  <c r="P47" i="52" s="1"/>
  <c r="S47" i="52" s="1"/>
  <c r="E11" i="52"/>
  <c r="F11" i="52" s="1"/>
  <c r="J11" i="52" s="1"/>
  <c r="P11" i="52" s="1"/>
  <c r="G11" i="52"/>
  <c r="I11" i="52" s="1"/>
  <c r="S16" i="52"/>
  <c r="S7" i="52"/>
  <c r="G22" i="58"/>
  <c r="I22" i="58" s="1"/>
  <c r="J47" i="1"/>
  <c r="S56" i="53"/>
  <c r="J35" i="53"/>
  <c r="P35" i="53" s="1"/>
  <c r="S41" i="53"/>
  <c r="J41" i="54"/>
  <c r="P41" i="54" s="1"/>
  <c r="S41" i="54" s="1"/>
  <c r="S50" i="54"/>
  <c r="J38" i="1"/>
  <c r="J20" i="53"/>
  <c r="P20" i="53" s="1"/>
  <c r="S53" i="53"/>
  <c r="S42" i="53"/>
  <c r="N47" i="53"/>
  <c r="S47" i="53" s="1"/>
  <c r="N16" i="53"/>
  <c r="S16" i="53" s="1"/>
  <c r="J23" i="54"/>
  <c r="P23" i="54" s="1"/>
  <c r="P32" i="52"/>
  <c r="N31" i="52"/>
  <c r="S31" i="52" s="1"/>
  <c r="G44" i="58"/>
  <c r="I44" i="58" s="1"/>
  <c r="S28" i="52"/>
  <c r="E20" i="54"/>
  <c r="F20" i="54" s="1"/>
  <c r="J20" i="54" s="1"/>
  <c r="P20" i="54" s="1"/>
  <c r="E30" i="54"/>
  <c r="F30" i="54" s="1"/>
  <c r="J30" i="54" s="1"/>
  <c r="P30" i="54" s="1"/>
  <c r="G30" i="54"/>
  <c r="I30" i="54" s="1"/>
  <c r="E46" i="54"/>
  <c r="F46" i="54" s="1"/>
  <c r="J46" i="54" s="1"/>
  <c r="P46" i="54" s="1"/>
  <c r="S46" i="54" s="1"/>
  <c r="E21" i="54"/>
  <c r="F21" i="54" s="1"/>
  <c r="J21" i="54" s="1"/>
  <c r="P21" i="54" s="1"/>
  <c r="G21" i="54"/>
  <c r="I21" i="54" s="1"/>
  <c r="C8" i="55"/>
  <c r="D8" i="55" s="1"/>
  <c r="D8" i="54"/>
  <c r="E29" i="54"/>
  <c r="F29" i="54" s="1"/>
  <c r="J29" i="54" s="1"/>
  <c r="P29" i="54" s="1"/>
  <c r="S29" i="54" s="1"/>
  <c r="G29" i="54"/>
  <c r="I29" i="54" s="1"/>
  <c r="E11" i="58"/>
  <c r="F11" i="58" s="1"/>
  <c r="J11" i="58" s="1"/>
  <c r="N55" i="52"/>
  <c r="J48" i="54"/>
  <c r="P48" i="54" s="1"/>
  <c r="S48" i="54" s="1"/>
  <c r="E35" i="56"/>
  <c r="F35" i="56" s="1"/>
  <c r="J35" i="56" s="1"/>
  <c r="P35" i="56" s="1"/>
  <c r="E32" i="54"/>
  <c r="F32" i="54" s="1"/>
  <c r="J32" i="54" s="1"/>
  <c r="P32" i="54" s="1"/>
  <c r="S32" i="54" s="1"/>
  <c r="G32" i="54"/>
  <c r="I32" i="54" s="1"/>
  <c r="N35" i="58"/>
  <c r="S35" i="58" s="1"/>
  <c r="P35" i="58"/>
  <c r="E35" i="60"/>
  <c r="F35" i="60" s="1"/>
  <c r="J35" i="60" s="1"/>
  <c r="P35" i="60" s="1"/>
  <c r="G42" i="60"/>
  <c r="I42" i="60" s="1"/>
  <c r="J42" i="60"/>
  <c r="P42" i="60" s="1"/>
  <c r="S34" i="58"/>
  <c r="E44" i="56"/>
  <c r="F44" i="56" s="1"/>
  <c r="J44" i="56" s="1"/>
  <c r="P44" i="56" s="1"/>
  <c r="P26" i="60"/>
  <c r="E50" i="56"/>
  <c r="F50" i="56" s="1"/>
  <c r="J50" i="56" s="1"/>
  <c r="P50" i="56" s="1"/>
  <c r="G50" i="56"/>
  <c r="I50" i="56" s="1"/>
  <c r="N48" i="58"/>
  <c r="S48" i="58" s="1"/>
  <c r="P48" i="58"/>
  <c r="E20" i="58"/>
  <c r="F20" i="58" s="1"/>
  <c r="J20" i="58" s="1"/>
  <c r="P20" i="58" s="1"/>
  <c r="S20" i="58" s="1"/>
  <c r="G20" i="58"/>
  <c r="I20" i="58" s="1"/>
  <c r="G33" i="58"/>
  <c r="I33" i="58" s="1"/>
  <c r="J33" i="58"/>
  <c r="P33" i="58" s="1"/>
  <c r="S33" i="58" s="1"/>
  <c r="E24" i="58"/>
  <c r="F24" i="58" s="1"/>
  <c r="J24" i="58" s="1"/>
  <c r="P24" i="58" s="1"/>
  <c r="S24" i="58" s="1"/>
  <c r="E53" i="58"/>
  <c r="F53" i="58" s="1"/>
  <c r="J53" i="58" s="1"/>
  <c r="P53" i="58" s="1"/>
  <c r="S53" i="58" s="1"/>
  <c r="G53" i="58"/>
  <c r="I53" i="58" s="1"/>
  <c r="E31" i="58"/>
  <c r="F31" i="58" s="1"/>
  <c r="J31" i="58" s="1"/>
  <c r="P31" i="58" s="1"/>
  <c r="S31" i="58" s="1"/>
  <c r="J28" i="58"/>
  <c r="P28" i="58" s="1"/>
  <c r="S28" i="58" s="1"/>
  <c r="E40" i="58"/>
  <c r="F40" i="58" s="1"/>
  <c r="J40" i="58" s="1"/>
  <c r="P40" i="58" s="1"/>
  <c r="S40" i="58" s="1"/>
  <c r="G40" i="58"/>
  <c r="I40" i="58" s="1"/>
  <c r="E26" i="58"/>
  <c r="F26" i="58" s="1"/>
  <c r="J26" i="58" s="1"/>
  <c r="P26" i="58" s="1"/>
  <c r="S26" i="58" s="1"/>
  <c r="E42" i="58"/>
  <c r="F42" i="58" s="1"/>
  <c r="J42" i="58" s="1"/>
  <c r="P42" i="58" s="1"/>
  <c r="S42" i="58" s="1"/>
  <c r="G42" i="58"/>
  <c r="I42" i="58" s="1"/>
  <c r="J27" i="58"/>
  <c r="P27" i="58" s="1"/>
  <c r="S27" i="58" s="1"/>
  <c r="E46" i="58"/>
  <c r="F46" i="58" s="1"/>
  <c r="J46" i="58" s="1"/>
  <c r="P46" i="58" s="1"/>
  <c r="S46" i="58" s="1"/>
  <c r="G46" i="58"/>
  <c r="I46" i="58" s="1"/>
  <c r="G41" i="52"/>
  <c r="I41" i="52" s="1"/>
  <c r="G34" i="57"/>
  <c r="I34" i="57" s="1"/>
  <c r="J34" i="57"/>
  <c r="P34" i="57" s="1"/>
  <c r="S34" i="57" s="1"/>
  <c r="S43" i="57"/>
  <c r="N55" i="53"/>
  <c r="S55" i="53" s="1"/>
  <c r="N35" i="61"/>
  <c r="S35" i="61" s="1"/>
  <c r="E40" i="61"/>
  <c r="F40" i="61" s="1"/>
  <c r="J40" i="61" s="1"/>
  <c r="P40" i="61" s="1"/>
  <c r="G40" i="61"/>
  <c r="I40" i="61" s="1"/>
  <c r="P51" i="61"/>
  <c r="P45" i="61"/>
  <c r="E39" i="61"/>
  <c r="F39" i="61" s="1"/>
  <c r="J39" i="61" s="1"/>
  <c r="P39" i="61" s="1"/>
  <c r="E26" i="61"/>
  <c r="F26" i="61" s="1"/>
  <c r="J26" i="61" s="1"/>
  <c r="P26" i="61" s="1"/>
  <c r="G26" i="61"/>
  <c r="I26" i="61" s="1"/>
  <c r="E48" i="61"/>
  <c r="F48" i="61" s="1"/>
  <c r="J48" i="61" s="1"/>
  <c r="P48" i="61" s="1"/>
  <c r="E50" i="61"/>
  <c r="F50" i="61" s="1"/>
  <c r="J50" i="61" s="1"/>
  <c r="P50" i="61" s="1"/>
  <c r="G50" i="61"/>
  <c r="I50" i="61" s="1"/>
  <c r="E29" i="61"/>
  <c r="F29" i="61" s="1"/>
  <c r="J29" i="61" s="1"/>
  <c r="P29" i="61" s="1"/>
  <c r="E18" i="61"/>
  <c r="F18" i="61" s="1"/>
  <c r="J18" i="61" s="1"/>
  <c r="P18" i="61" s="1"/>
  <c r="G18" i="61"/>
  <c r="I18" i="61" s="1"/>
  <c r="G47" i="61"/>
  <c r="I47" i="61" s="1"/>
  <c r="J47" i="61"/>
  <c r="P47" i="61" s="1"/>
  <c r="P51" i="52"/>
  <c r="S51" i="52" s="1"/>
  <c r="P36" i="52"/>
  <c r="S36" i="52" s="1"/>
  <c r="P15" i="52"/>
  <c r="S15" i="52" s="1"/>
  <c r="E50" i="52"/>
  <c r="F50" i="52" s="1"/>
  <c r="J50" i="52" s="1"/>
  <c r="P50" i="52" s="1"/>
  <c r="S50" i="52" s="1"/>
  <c r="J55" i="52"/>
  <c r="G14" i="52"/>
  <c r="I14" i="52" s="1"/>
  <c r="J14" i="52"/>
  <c r="P14" i="52" s="1"/>
  <c r="S14" i="52" s="1"/>
  <c r="G30" i="52"/>
  <c r="I30" i="52" s="1"/>
  <c r="J30" i="52"/>
  <c r="P30" i="52" s="1"/>
  <c r="S30" i="52" s="1"/>
  <c r="E42" i="52"/>
  <c r="F42" i="52" s="1"/>
  <c r="J42" i="52" s="1"/>
  <c r="P42" i="52" s="1"/>
  <c r="S42" i="52" s="1"/>
  <c r="G42" i="52"/>
  <c r="I42" i="52" s="1"/>
  <c r="C6" i="53"/>
  <c r="D6" i="53" s="1"/>
  <c r="D6" i="52"/>
  <c r="E27" i="52"/>
  <c r="F27" i="52" s="1"/>
  <c r="J27" i="52" s="1"/>
  <c r="P27" i="52" s="1"/>
  <c r="S27" i="52" s="1"/>
  <c r="G27" i="52"/>
  <c r="I27" i="52" s="1"/>
  <c r="E53" i="52"/>
  <c r="F53" i="52" s="1"/>
  <c r="J53" i="52" s="1"/>
  <c r="P53" i="52" s="1"/>
  <c r="S53" i="52" s="1"/>
  <c r="E24" i="52"/>
  <c r="F24" i="52" s="1"/>
  <c r="J24" i="52" s="1"/>
  <c r="P24" i="52" s="1"/>
  <c r="S24" i="52" s="1"/>
  <c r="G24" i="52"/>
  <c r="I24" i="52" s="1"/>
  <c r="E26" i="52"/>
  <c r="F26" i="52" s="1"/>
  <c r="J26" i="52" s="1"/>
  <c r="P26" i="52" s="1"/>
  <c r="S26" i="52" s="1"/>
  <c r="E18" i="52"/>
  <c r="F18" i="52" s="1"/>
  <c r="J18" i="52" s="1"/>
  <c r="P18" i="52" s="1"/>
  <c r="S18" i="52" s="1"/>
  <c r="G18" i="52"/>
  <c r="I18" i="52" s="1"/>
  <c r="E34" i="52"/>
  <c r="F34" i="52" s="1"/>
  <c r="J34" i="52" s="1"/>
  <c r="P34" i="52" s="1"/>
  <c r="S34" i="52" s="1"/>
  <c r="J47" i="54"/>
  <c r="P47" i="54" s="1"/>
  <c r="S47" i="54" s="1"/>
  <c r="S43" i="52"/>
  <c r="S30" i="53"/>
  <c r="S12" i="53"/>
  <c r="S33" i="54"/>
  <c r="S44" i="53"/>
  <c r="S53" i="54"/>
  <c r="S12" i="52"/>
  <c r="S8" i="52"/>
  <c r="S8" i="53"/>
  <c r="S23" i="53"/>
  <c r="S46" i="53"/>
  <c r="S38" i="53"/>
  <c r="G26" i="1"/>
  <c r="I26" i="1" s="1"/>
  <c r="G20" i="1"/>
  <c r="I20" i="1" s="1"/>
  <c r="G50" i="1"/>
  <c r="I50" i="1" s="1"/>
  <c r="G16" i="1"/>
  <c r="I16" i="1" s="1"/>
  <c r="G38" i="1"/>
  <c r="I38" i="1" s="1"/>
  <c r="S28" i="53"/>
  <c r="S37" i="52"/>
  <c r="S14" i="53"/>
  <c r="S12" i="54"/>
  <c r="S17" i="54"/>
  <c r="S44" i="54"/>
  <c r="S29" i="53"/>
  <c r="S21" i="54"/>
  <c r="S17" i="53"/>
  <c r="S48" i="53"/>
  <c r="S34" i="54"/>
  <c r="J15" i="1"/>
  <c r="G32" i="1"/>
  <c r="I32" i="1" s="1"/>
  <c r="G43" i="53"/>
  <c r="I43" i="53" s="1"/>
  <c r="G29" i="53"/>
  <c r="I29" i="53" s="1"/>
  <c r="G53" i="53"/>
  <c r="I53" i="53" s="1"/>
  <c r="G36" i="1"/>
  <c r="I36" i="1" s="1"/>
  <c r="G35" i="53"/>
  <c r="I35" i="53" s="1"/>
  <c r="G26" i="53"/>
  <c r="I26" i="53" s="1"/>
  <c r="S56" i="54"/>
  <c r="S23" i="54"/>
  <c r="S35" i="53"/>
  <c r="S31" i="53"/>
  <c r="S42" i="54"/>
  <c r="S36" i="54"/>
  <c r="S15" i="53"/>
  <c r="S20" i="52"/>
  <c r="S11" i="53"/>
  <c r="S20" i="54"/>
  <c r="S18" i="53"/>
  <c r="S26" i="61"/>
  <c r="S55" i="54"/>
  <c r="G48" i="56"/>
  <c r="I48" i="56" s="1"/>
  <c r="G21" i="1"/>
  <c r="I21" i="1" s="1"/>
  <c r="G30" i="53"/>
  <c r="I30" i="53" s="1"/>
  <c r="G25" i="53"/>
  <c r="I25" i="53" s="1"/>
  <c r="G31" i="53"/>
  <c r="I31" i="53" s="1"/>
  <c r="G48" i="53"/>
  <c r="I48" i="53" s="1"/>
  <c r="G11" i="53"/>
  <c r="I11" i="53" s="1"/>
  <c r="G54" i="1"/>
  <c r="I54" i="1" s="1"/>
  <c r="G23" i="53"/>
  <c r="I23" i="53" s="1"/>
  <c r="G56" i="53"/>
  <c r="I56" i="53" s="1"/>
  <c r="G14" i="53"/>
  <c r="I14" i="53" s="1"/>
  <c r="G46" i="53"/>
  <c r="I46" i="53" s="1"/>
  <c r="G35" i="1"/>
  <c r="I35" i="1" s="1"/>
  <c r="G50" i="53"/>
  <c r="I50" i="53" s="1"/>
  <c r="S21" i="53"/>
  <c r="S42" i="61"/>
  <c r="S52" i="53"/>
  <c r="S49" i="53"/>
  <c r="S28" i="54"/>
  <c r="S20" i="53"/>
  <c r="G14" i="1"/>
  <c r="I14" i="1" s="1"/>
  <c r="G9" i="1"/>
  <c r="I9" i="1" s="1"/>
  <c r="G39" i="1"/>
  <c r="I39" i="1" s="1"/>
  <c r="G22" i="53"/>
  <c r="I22" i="53" s="1"/>
  <c r="G33" i="53"/>
  <c r="I33" i="53" s="1"/>
  <c r="G21" i="53"/>
  <c r="I21" i="53" s="1"/>
  <c r="G30" i="1"/>
  <c r="I30" i="1" s="1"/>
  <c r="S33" i="61"/>
  <c r="S11" i="54"/>
  <c r="S24" i="61"/>
  <c r="G54" i="56"/>
  <c r="I54" i="56" s="1"/>
  <c r="G49" i="56"/>
  <c r="I49" i="56" s="1"/>
  <c r="G43" i="1"/>
  <c r="I43" i="1" s="1"/>
  <c r="G37" i="53"/>
  <c r="I37" i="53" s="1"/>
  <c r="G46" i="1"/>
  <c r="I46" i="1" s="1"/>
  <c r="G49" i="53"/>
  <c r="I49" i="53" s="1"/>
  <c r="G52" i="1"/>
  <c r="I52" i="1" s="1"/>
  <c r="G55" i="53"/>
  <c r="I55" i="53" s="1"/>
  <c r="G27" i="53"/>
  <c r="I27" i="53" s="1"/>
  <c r="G20" i="53"/>
  <c r="I20" i="53" s="1"/>
  <c r="G15" i="53"/>
  <c r="I15" i="53" s="1"/>
  <c r="G24" i="53"/>
  <c r="I24" i="53" s="1"/>
  <c r="S22" i="54"/>
  <c r="S30" i="54"/>
  <c r="S46" i="56"/>
  <c r="S24" i="56"/>
  <c r="S19" i="53"/>
  <c r="S39" i="54"/>
  <c r="G13" i="1"/>
  <c r="I13" i="1" s="1"/>
  <c r="G41" i="53"/>
  <c r="I41" i="53" s="1"/>
  <c r="G28" i="1"/>
  <c r="I28" i="1" s="1"/>
  <c r="E7" i="53"/>
  <c r="F7" i="53" s="1"/>
  <c r="J7" i="53" s="1"/>
  <c r="P7" i="53" s="1"/>
  <c r="S7" i="53" s="1"/>
  <c r="G10" i="57"/>
  <c r="I10" i="57" s="1"/>
  <c r="G24" i="1"/>
  <c r="I24" i="1" s="1"/>
  <c r="G48" i="1"/>
  <c r="I48" i="1" s="1"/>
  <c r="G45" i="53"/>
  <c r="I45" i="53" s="1"/>
  <c r="G9" i="53"/>
  <c r="I9" i="53" s="1"/>
  <c r="G47" i="1"/>
  <c r="I47" i="1" s="1"/>
  <c r="G44" i="1"/>
  <c r="I44" i="1" s="1"/>
  <c r="G56" i="1"/>
  <c r="I56" i="1" s="1"/>
  <c r="G45" i="1"/>
  <c r="I45" i="1" s="1"/>
  <c r="G10" i="1"/>
  <c r="I10" i="1" s="1"/>
  <c r="G16" i="53"/>
  <c r="I16" i="53" s="1"/>
  <c r="G18" i="53"/>
  <c r="I18" i="53" s="1"/>
  <c r="G40" i="53"/>
  <c r="I40" i="53" s="1"/>
  <c r="G12" i="53"/>
  <c r="I12" i="53" s="1"/>
  <c r="G8" i="53"/>
  <c r="I8" i="53" s="1"/>
  <c r="G36" i="53"/>
  <c r="I36" i="53" s="1"/>
  <c r="G10" i="56"/>
  <c r="G34" i="1"/>
  <c r="I34" i="1" s="1"/>
  <c r="G41" i="1"/>
  <c r="I41" i="1" s="1"/>
  <c r="G31" i="1"/>
  <c r="I31" i="1" s="1"/>
  <c r="G17" i="1"/>
  <c r="I17" i="1" s="1"/>
  <c r="G44" i="53"/>
  <c r="I44" i="53" s="1"/>
  <c r="G19" i="53"/>
  <c r="I19" i="53" s="1"/>
  <c r="G51" i="53"/>
  <c r="I51" i="53" s="1"/>
  <c r="G37" i="56"/>
  <c r="I37" i="56" s="1"/>
  <c r="G11" i="56"/>
  <c r="I11" i="56" s="1"/>
  <c r="G53" i="1"/>
  <c r="I53" i="1" s="1"/>
  <c r="G29" i="1"/>
  <c r="I29" i="1" s="1"/>
  <c r="G42" i="53"/>
  <c r="I42" i="53" s="1"/>
  <c r="G10" i="53"/>
  <c r="I10" i="53" s="1"/>
  <c r="G28" i="53"/>
  <c r="I28" i="53" s="1"/>
  <c r="G13" i="53"/>
  <c r="I13" i="53" s="1"/>
  <c r="S15" i="56"/>
  <c r="G22" i="1"/>
  <c r="I22" i="1" s="1"/>
  <c r="G37" i="1"/>
  <c r="I37" i="1" s="1"/>
  <c r="G42" i="56"/>
  <c r="I42" i="56" s="1"/>
  <c r="S47" i="56"/>
  <c r="G14" i="56"/>
  <c r="I14" i="56" s="1"/>
  <c r="S50" i="56"/>
  <c r="G39" i="53"/>
  <c r="I39" i="53" s="1"/>
  <c r="G17" i="53"/>
  <c r="I17" i="53" s="1"/>
  <c r="G6" i="1"/>
  <c r="I6" i="1" s="1"/>
  <c r="G12" i="1"/>
  <c r="I12" i="1" s="1"/>
  <c r="G49" i="1"/>
  <c r="I49" i="1" s="1"/>
  <c r="G7" i="54"/>
  <c r="I7" i="54" s="1"/>
  <c r="J7" i="54"/>
  <c r="S37" i="56"/>
  <c r="E38" i="60"/>
  <c r="F38" i="60" s="1"/>
  <c r="J38" i="60" s="1"/>
  <c r="P38" i="60" s="1"/>
  <c r="N55" i="61"/>
  <c r="S55" i="61" s="1"/>
  <c r="N55" i="60"/>
  <c r="N32" i="61"/>
  <c r="N32" i="60"/>
  <c r="E51" i="60"/>
  <c r="F51" i="60" s="1"/>
  <c r="J51" i="60" s="1"/>
  <c r="P51" i="60" s="1"/>
  <c r="N18" i="61"/>
  <c r="S18" i="61" s="1"/>
  <c r="N18" i="60"/>
  <c r="E16" i="60"/>
  <c r="F16" i="60" s="1"/>
  <c r="J16" i="60" s="1"/>
  <c r="P16" i="60" s="1"/>
  <c r="N53" i="60"/>
  <c r="N53" i="61"/>
  <c r="N17" i="61"/>
  <c r="S17" i="61" s="1"/>
  <c r="N17" i="60"/>
  <c r="E24" i="60"/>
  <c r="F24" i="60" s="1"/>
  <c r="J24" i="60" s="1"/>
  <c r="P24" i="60" s="1"/>
  <c r="G43" i="56"/>
  <c r="I43" i="56" s="1"/>
  <c r="E32" i="55"/>
  <c r="F32" i="55" s="1"/>
  <c r="J32" i="55" s="1"/>
  <c r="N51" i="56"/>
  <c r="S51" i="56" s="1"/>
  <c r="N51" i="55"/>
  <c r="E31" i="55"/>
  <c r="F31" i="55" s="1"/>
  <c r="J31" i="55" s="1"/>
  <c r="P31" i="55" s="1"/>
  <c r="N10" i="55"/>
  <c r="N10" i="56"/>
  <c r="S10" i="56" s="1"/>
  <c r="E44" i="55"/>
  <c r="F44" i="55" s="1"/>
  <c r="J44" i="55" s="1"/>
  <c r="P44" i="55" s="1"/>
  <c r="E21" i="55"/>
  <c r="F21" i="55" s="1"/>
  <c r="J21" i="55" s="1"/>
  <c r="E18" i="55"/>
  <c r="F18" i="55" s="1"/>
  <c r="J18" i="55" s="1"/>
  <c r="P18" i="55" s="1"/>
  <c r="E24" i="55"/>
  <c r="F24" i="55" s="1"/>
  <c r="J24" i="55" s="1"/>
  <c r="P24" i="55" s="1"/>
  <c r="E25" i="55"/>
  <c r="F25" i="55" s="1"/>
  <c r="J25" i="55" s="1"/>
  <c r="P25" i="55" s="1"/>
  <c r="N28" i="56"/>
  <c r="S28" i="56" s="1"/>
  <c r="N28" i="55"/>
  <c r="N24" i="55"/>
  <c r="C9" i="56"/>
  <c r="D9" i="56" s="1"/>
  <c r="D9" i="55"/>
  <c r="N41" i="56"/>
  <c r="S41" i="56" s="1"/>
  <c r="N41" i="55"/>
  <c r="E23" i="55"/>
  <c r="F23" i="55" s="1"/>
  <c r="J23" i="55" s="1"/>
  <c r="P23" i="55" s="1"/>
  <c r="N13" i="55"/>
  <c r="N13" i="56"/>
  <c r="S13" i="56" s="1"/>
  <c r="N43" i="55"/>
  <c r="N43" i="56"/>
  <c r="S43" i="56" s="1"/>
  <c r="E14" i="55"/>
  <c r="F14" i="55" s="1"/>
  <c r="J14" i="55" s="1"/>
  <c r="E52" i="55"/>
  <c r="F52" i="55" s="1"/>
  <c r="J52" i="55" s="1"/>
  <c r="N23" i="56"/>
  <c r="S23" i="56" s="1"/>
  <c r="N23" i="55"/>
  <c r="E16" i="55"/>
  <c r="F16" i="55" s="1"/>
  <c r="J16" i="55" s="1"/>
  <c r="P16" i="55" s="1"/>
  <c r="E37" i="55"/>
  <c r="F37" i="55" s="1"/>
  <c r="J37" i="55" s="1"/>
  <c r="P37" i="55" s="1"/>
  <c r="N49" i="55"/>
  <c r="E22" i="55"/>
  <c r="F22" i="55" s="1"/>
  <c r="J22" i="55" s="1"/>
  <c r="P22" i="55" s="1"/>
  <c r="N22" i="56"/>
  <c r="S22" i="56" s="1"/>
  <c r="N22" i="55"/>
  <c r="N56" i="55"/>
  <c r="N56" i="56"/>
  <c r="S56" i="56" s="1"/>
  <c r="L9" i="56"/>
  <c r="N9" i="56" s="1"/>
  <c r="N9" i="55"/>
  <c r="N16" i="56"/>
  <c r="S16" i="56" s="1"/>
  <c r="N16" i="55"/>
  <c r="E42" i="55"/>
  <c r="F42" i="55" s="1"/>
  <c r="J42" i="55" s="1"/>
  <c r="P42" i="55" s="1"/>
  <c r="E50" i="60"/>
  <c r="F50" i="60" s="1"/>
  <c r="J50" i="60" s="1"/>
  <c r="G34" i="56"/>
  <c r="I34" i="56" s="1"/>
  <c r="E35" i="59"/>
  <c r="F35" i="59" s="1"/>
  <c r="J35" i="59" s="1"/>
  <c r="P35" i="59" s="1"/>
  <c r="N23" i="59"/>
  <c r="N43" i="59"/>
  <c r="N26" i="60"/>
  <c r="S26" i="60" s="1"/>
  <c r="N26" i="59"/>
  <c r="N41" i="59"/>
  <c r="N35" i="60"/>
  <c r="N35" i="59"/>
  <c r="N37" i="59"/>
  <c r="E40" i="59"/>
  <c r="F40" i="59" s="1"/>
  <c r="J40" i="59" s="1"/>
  <c r="P40" i="59" s="1"/>
  <c r="E27" i="59"/>
  <c r="F27" i="59" s="1"/>
  <c r="J27" i="59" s="1"/>
  <c r="P27" i="59" s="1"/>
  <c r="E30" i="59"/>
  <c r="F30" i="59" s="1"/>
  <c r="J30" i="59" s="1"/>
  <c r="P30" i="59" s="1"/>
  <c r="N45" i="59"/>
  <c r="N56" i="59"/>
  <c r="N25" i="59"/>
  <c r="E19" i="59"/>
  <c r="F19" i="59" s="1"/>
  <c r="J19" i="59" s="1"/>
  <c r="P19" i="59" s="1"/>
  <c r="E14" i="59"/>
  <c r="F14" i="59" s="1"/>
  <c r="J14" i="59" s="1"/>
  <c r="P14" i="59" s="1"/>
  <c r="N49" i="59"/>
  <c r="E55" i="59"/>
  <c r="F55" i="59" s="1"/>
  <c r="J55" i="59" s="1"/>
  <c r="P55" i="59" s="1"/>
  <c r="N54" i="60"/>
  <c r="S54" i="60" s="1"/>
  <c r="N54" i="59"/>
  <c r="E49" i="59"/>
  <c r="F49" i="59" s="1"/>
  <c r="J49" i="59" s="1"/>
  <c r="P49" i="59" s="1"/>
  <c r="N51" i="59"/>
  <c r="E54" i="59"/>
  <c r="F54" i="59" s="1"/>
  <c r="J54" i="59" s="1"/>
  <c r="P54" i="59" s="1"/>
  <c r="N33" i="59"/>
  <c r="N33" i="60"/>
  <c r="N21" i="61"/>
  <c r="S21" i="61" s="1"/>
  <c r="N21" i="60"/>
  <c r="N27" i="60"/>
  <c r="N27" i="61"/>
  <c r="E40" i="60"/>
  <c r="F40" i="60" s="1"/>
  <c r="J40" i="60" s="1"/>
  <c r="E37" i="60"/>
  <c r="F37" i="60" s="1"/>
  <c r="J37" i="60" s="1"/>
  <c r="N46" i="60"/>
  <c r="N46" i="61"/>
  <c r="S46" i="61" s="1"/>
  <c r="E22" i="60"/>
  <c r="F22" i="60" s="1"/>
  <c r="J22" i="60" s="1"/>
  <c r="P22" i="60" s="1"/>
  <c r="E44" i="60"/>
  <c r="F44" i="60" s="1"/>
  <c r="J44" i="60" s="1"/>
  <c r="P44" i="60" s="1"/>
  <c r="E45" i="60"/>
  <c r="F45" i="60" s="1"/>
  <c r="J45" i="60" s="1"/>
  <c r="N36" i="61"/>
  <c r="N36" i="60"/>
  <c r="N48" i="61"/>
  <c r="N48" i="60"/>
  <c r="E55" i="60"/>
  <c r="F55" i="60" s="1"/>
  <c r="J55" i="60" s="1"/>
  <c r="P55" i="60" s="1"/>
  <c r="E43" i="55"/>
  <c r="F43" i="55" s="1"/>
  <c r="J43" i="55" s="1"/>
  <c r="P43" i="55" s="1"/>
  <c r="N47" i="55"/>
  <c r="N44" i="56"/>
  <c r="S44" i="56" s="1"/>
  <c r="N44" i="55"/>
  <c r="E30" i="55"/>
  <c r="F30" i="55" s="1"/>
  <c r="J30" i="55" s="1"/>
  <c r="N42" i="56"/>
  <c r="S42" i="56" s="1"/>
  <c r="N42" i="55"/>
  <c r="E40" i="55"/>
  <c r="F40" i="55" s="1"/>
  <c r="J40" i="55" s="1"/>
  <c r="P40" i="55" s="1"/>
  <c r="N40" i="55"/>
  <c r="N40" i="56"/>
  <c r="S40" i="56" s="1"/>
  <c r="E45" i="55"/>
  <c r="F45" i="55" s="1"/>
  <c r="J45" i="55" s="1"/>
  <c r="P45" i="55" s="1"/>
  <c r="E34" i="55"/>
  <c r="F34" i="55" s="1"/>
  <c r="J34" i="55" s="1"/>
  <c r="E11" i="55"/>
  <c r="F11" i="55" s="1"/>
  <c r="J11" i="55" s="1"/>
  <c r="P11" i="55" s="1"/>
  <c r="N19" i="56"/>
  <c r="S19" i="56" s="1"/>
  <c r="N19" i="55"/>
  <c r="E43" i="60"/>
  <c r="F43" i="60" s="1"/>
  <c r="J43" i="60" s="1"/>
  <c r="P43" i="60" s="1"/>
  <c r="E28" i="59"/>
  <c r="F28" i="59" s="1"/>
  <c r="J28" i="59" s="1"/>
  <c r="P28" i="59" s="1"/>
  <c r="N30" i="59"/>
  <c r="E46" i="59"/>
  <c r="F46" i="59" s="1"/>
  <c r="J46" i="59" s="1"/>
  <c r="P46" i="59" s="1"/>
  <c r="N44" i="59"/>
  <c r="N53" i="59"/>
  <c r="N29" i="59"/>
  <c r="E18" i="59"/>
  <c r="F18" i="59" s="1"/>
  <c r="J18" i="59" s="1"/>
  <c r="P18" i="59" s="1"/>
  <c r="E41" i="59"/>
  <c r="F41" i="59" s="1"/>
  <c r="J41" i="59" s="1"/>
  <c r="P41" i="59" s="1"/>
  <c r="N24" i="59"/>
  <c r="N38" i="59"/>
  <c r="N46" i="59"/>
  <c r="E33" i="59"/>
  <c r="F33" i="59" s="1"/>
  <c r="J33" i="59" s="1"/>
  <c r="P33" i="59" s="1"/>
  <c r="E51" i="59"/>
  <c r="F51" i="59" s="1"/>
  <c r="J51" i="59" s="1"/>
  <c r="P51" i="59" s="1"/>
  <c r="E48" i="59"/>
  <c r="F48" i="59" s="1"/>
  <c r="J48" i="59" s="1"/>
  <c r="N40" i="59"/>
  <c r="N55" i="59"/>
  <c r="E45" i="59"/>
  <c r="F45" i="59" s="1"/>
  <c r="J45" i="59" s="1"/>
  <c r="P45" i="59" s="1"/>
  <c r="E38" i="59"/>
  <c r="F38" i="59" s="1"/>
  <c r="J38" i="59" s="1"/>
  <c r="P38" i="59" s="1"/>
  <c r="N16" i="59"/>
  <c r="N18" i="59"/>
  <c r="N32" i="59"/>
  <c r="E21" i="60"/>
  <c r="F21" i="60" s="1"/>
  <c r="J21" i="60" s="1"/>
  <c r="P21" i="60" s="1"/>
  <c r="N40" i="61"/>
  <c r="P40" i="60"/>
  <c r="N40" i="60"/>
  <c r="E34" i="60"/>
  <c r="F34" i="60" s="1"/>
  <c r="J34" i="60" s="1"/>
  <c r="E46" i="60"/>
  <c r="F46" i="60" s="1"/>
  <c r="J46" i="60" s="1"/>
  <c r="P46" i="60" s="1"/>
  <c r="E5" i="52"/>
  <c r="F5" i="52" s="1"/>
  <c r="J5" i="52" s="1"/>
  <c r="G23" i="1"/>
  <c r="I23" i="1" s="1"/>
  <c r="S31" i="56"/>
  <c r="E25" i="60"/>
  <c r="F25" i="60" s="1"/>
  <c r="J25" i="60" s="1"/>
  <c r="P25" i="60" s="1"/>
  <c r="N15" i="60"/>
  <c r="N15" i="61"/>
  <c r="N39" i="60"/>
  <c r="N39" i="61"/>
  <c r="E47" i="60"/>
  <c r="F47" i="60" s="1"/>
  <c r="J47" i="60" s="1"/>
  <c r="N23" i="61"/>
  <c r="S23" i="61" s="1"/>
  <c r="N23" i="60"/>
  <c r="S49" i="56"/>
  <c r="E49" i="60"/>
  <c r="F49" i="60" s="1"/>
  <c r="J49" i="60" s="1"/>
  <c r="N51" i="60"/>
  <c r="N51" i="61"/>
  <c r="S51" i="61" s="1"/>
  <c r="N30" i="61"/>
  <c r="S30" i="61" s="1"/>
  <c r="N30" i="60"/>
  <c r="G42" i="1"/>
  <c r="I42" i="1" s="1"/>
  <c r="E55" i="55"/>
  <c r="F55" i="55" s="1"/>
  <c r="J55" i="55" s="1"/>
  <c r="P55" i="55" s="1"/>
  <c r="E56" i="55"/>
  <c r="F56" i="55" s="1"/>
  <c r="J56" i="55" s="1"/>
  <c r="P56" i="55" s="1"/>
  <c r="E28" i="55"/>
  <c r="F28" i="55" s="1"/>
  <c r="J28" i="55" s="1"/>
  <c r="P28" i="55" s="1"/>
  <c r="N29" i="55"/>
  <c r="N29" i="56"/>
  <c r="S29" i="56" s="1"/>
  <c r="E50" i="55"/>
  <c r="F50" i="55" s="1"/>
  <c r="J50" i="55" s="1"/>
  <c r="P50" i="55" s="1"/>
  <c r="E29" i="55"/>
  <c r="F29" i="55" s="1"/>
  <c r="J29" i="55" s="1"/>
  <c r="P29" i="55" s="1"/>
  <c r="E51" i="55"/>
  <c r="F51" i="55" s="1"/>
  <c r="J51" i="55" s="1"/>
  <c r="P51" i="55" s="1"/>
  <c r="E33" i="55"/>
  <c r="F33" i="55" s="1"/>
  <c r="J33" i="55" s="1"/>
  <c r="P33" i="55" s="1"/>
  <c r="E46" i="55"/>
  <c r="F46" i="55" s="1"/>
  <c r="J46" i="55" s="1"/>
  <c r="E41" i="55"/>
  <c r="F41" i="55" s="1"/>
  <c r="J41" i="55" s="1"/>
  <c r="P41" i="55" s="1"/>
  <c r="E54" i="55"/>
  <c r="F54" i="55" s="1"/>
  <c r="J54" i="55" s="1"/>
  <c r="P54" i="55" s="1"/>
  <c r="N18" i="56"/>
  <c r="S18" i="56" s="1"/>
  <c r="N18" i="55"/>
  <c r="E15" i="55"/>
  <c r="F15" i="55" s="1"/>
  <c r="J15" i="55" s="1"/>
  <c r="P15" i="55" s="1"/>
  <c r="N20" i="55"/>
  <c r="N20" i="56"/>
  <c r="E49" i="55"/>
  <c r="F49" i="55" s="1"/>
  <c r="J49" i="55" s="1"/>
  <c r="P49" i="55" s="1"/>
  <c r="N31" i="55"/>
  <c r="N11" i="55"/>
  <c r="N11" i="56"/>
  <c r="S11" i="56" s="1"/>
  <c r="N54" i="55"/>
  <c r="N54" i="56"/>
  <c r="S54" i="56" s="1"/>
  <c r="P30" i="55"/>
  <c r="N30" i="55"/>
  <c r="N30" i="56"/>
  <c r="S30" i="56" s="1"/>
  <c r="N21" i="55"/>
  <c r="N21" i="56"/>
  <c r="S21" i="56" s="1"/>
  <c r="P21" i="55"/>
  <c r="N14" i="55"/>
  <c r="N14" i="56"/>
  <c r="S14" i="56" s="1"/>
  <c r="P14" i="55"/>
  <c r="N33" i="55"/>
  <c r="N33" i="56"/>
  <c r="S33" i="56" s="1"/>
  <c r="E19" i="55"/>
  <c r="F19" i="55" s="1"/>
  <c r="J19" i="55" s="1"/>
  <c r="P19" i="55" s="1"/>
  <c r="N43" i="61"/>
  <c r="S43" i="61" s="1"/>
  <c r="N43" i="60"/>
  <c r="E29" i="60"/>
  <c r="F29" i="60" s="1"/>
  <c r="J29" i="60" s="1"/>
  <c r="P29" i="60" s="1"/>
  <c r="G36" i="56"/>
  <c r="I36" i="56" s="1"/>
  <c r="G19" i="56"/>
  <c r="I19" i="56" s="1"/>
  <c r="N21" i="59"/>
  <c r="E56" i="59"/>
  <c r="F56" i="59" s="1"/>
  <c r="J56" i="59" s="1"/>
  <c r="P56" i="59" s="1"/>
  <c r="C13" i="60"/>
  <c r="D13" i="60" s="1"/>
  <c r="D13" i="59"/>
  <c r="E32" i="59"/>
  <c r="F32" i="59" s="1"/>
  <c r="J32" i="59" s="1"/>
  <c r="P32" i="59" s="1"/>
  <c r="E36" i="59"/>
  <c r="F36" i="59" s="1"/>
  <c r="J36" i="59" s="1"/>
  <c r="P36" i="59" s="1"/>
  <c r="E39" i="59"/>
  <c r="F39" i="59" s="1"/>
  <c r="J39" i="59" s="1"/>
  <c r="P39" i="59" s="1"/>
  <c r="N42" i="59"/>
  <c r="N42" i="60"/>
  <c r="S42" i="60" s="1"/>
  <c r="P48" i="59"/>
  <c r="N48" i="59"/>
  <c r="E21" i="59"/>
  <c r="F21" i="59" s="1"/>
  <c r="J21" i="59" s="1"/>
  <c r="P21" i="59" s="1"/>
  <c r="E42" i="59"/>
  <c r="F42" i="59" s="1"/>
  <c r="J42" i="59" s="1"/>
  <c r="P42" i="59" s="1"/>
  <c r="N17" i="59"/>
  <c r="E24" i="59"/>
  <c r="F24" i="59" s="1"/>
  <c r="J24" i="59" s="1"/>
  <c r="P24" i="59" s="1"/>
  <c r="N39" i="59"/>
  <c r="N47" i="59"/>
  <c r="N31" i="59"/>
  <c r="N31" i="60"/>
  <c r="S31" i="60" s="1"/>
  <c r="E52" i="59"/>
  <c r="F52" i="59" s="1"/>
  <c r="J52" i="59" s="1"/>
  <c r="P52" i="59" s="1"/>
  <c r="E26" i="59"/>
  <c r="F26" i="59" s="1"/>
  <c r="J26" i="59" s="1"/>
  <c r="P26" i="59" s="1"/>
  <c r="E22" i="59"/>
  <c r="F22" i="59" s="1"/>
  <c r="J22" i="59" s="1"/>
  <c r="N52" i="59"/>
  <c r="N52" i="60"/>
  <c r="S52" i="60" s="1"/>
  <c r="E15" i="59"/>
  <c r="F15" i="59" s="1"/>
  <c r="J15" i="59" s="1"/>
  <c r="P15" i="59" s="1"/>
  <c r="E16" i="59"/>
  <c r="F16" i="59" s="1"/>
  <c r="J16" i="59" s="1"/>
  <c r="P16" i="59" s="1"/>
  <c r="N14" i="60"/>
  <c r="N14" i="59"/>
  <c r="E17" i="59"/>
  <c r="F17" i="59" s="1"/>
  <c r="J17" i="59" s="1"/>
  <c r="P17" i="59" s="1"/>
  <c r="N36" i="59"/>
  <c r="E27" i="60"/>
  <c r="F27" i="60" s="1"/>
  <c r="J27" i="60" s="1"/>
  <c r="P27" i="60" s="1"/>
  <c r="N25" i="60"/>
  <c r="N25" i="61"/>
  <c r="N44" i="61"/>
  <c r="S44" i="61" s="1"/>
  <c r="N44" i="60"/>
  <c r="N45" i="61"/>
  <c r="S45" i="61" s="1"/>
  <c r="N45" i="60"/>
  <c r="P45" i="60"/>
  <c r="E23" i="60"/>
  <c r="F23" i="60" s="1"/>
  <c r="J23" i="60" s="1"/>
  <c r="P23" i="60" s="1"/>
  <c r="G17" i="56"/>
  <c r="I17" i="56" s="1"/>
  <c r="E41" i="60"/>
  <c r="F41" i="60" s="1"/>
  <c r="J41" i="60" s="1"/>
  <c r="P41" i="60" s="1"/>
  <c r="G41" i="60"/>
  <c r="I41" i="60" s="1"/>
  <c r="E56" i="60"/>
  <c r="F56" i="60" s="1"/>
  <c r="J56" i="60" s="1"/>
  <c r="P56" i="60" s="1"/>
  <c r="E32" i="60"/>
  <c r="F32" i="60" s="1"/>
  <c r="J32" i="60" s="1"/>
  <c r="P32" i="60" s="1"/>
  <c r="E53" i="60"/>
  <c r="F53" i="60" s="1"/>
  <c r="J53" i="60" s="1"/>
  <c r="P53" i="60" s="1"/>
  <c r="N24" i="60"/>
  <c r="N50" i="55"/>
  <c r="E53" i="55"/>
  <c r="F53" i="55" s="1"/>
  <c r="J53" i="55" s="1"/>
  <c r="P53" i="55" s="1"/>
  <c r="E38" i="55"/>
  <c r="F38" i="55" s="1"/>
  <c r="J38" i="55" s="1"/>
  <c r="P38" i="55" s="1"/>
  <c r="E36" i="55"/>
  <c r="F36" i="55" s="1"/>
  <c r="J36" i="55" s="1"/>
  <c r="P36" i="55" s="1"/>
  <c r="E10" i="55"/>
  <c r="F10" i="55" s="1"/>
  <c r="J10" i="55" s="1"/>
  <c r="P10" i="55" s="1"/>
  <c r="N36" i="56"/>
  <c r="S36" i="56" s="1"/>
  <c r="N36" i="55"/>
  <c r="E27" i="55"/>
  <c r="F27" i="55" s="1"/>
  <c r="J27" i="55" s="1"/>
  <c r="P27" i="55" s="1"/>
  <c r="N17" i="55"/>
  <c r="N17" i="56"/>
  <c r="S17" i="56" s="1"/>
  <c r="N52" i="55"/>
  <c r="N52" i="56"/>
  <c r="S52" i="56" s="1"/>
  <c r="P52" i="55"/>
  <c r="N26" i="55"/>
  <c r="N26" i="56"/>
  <c r="S26" i="56" s="1"/>
  <c r="E20" i="55"/>
  <c r="F20" i="55" s="1"/>
  <c r="J20" i="55" s="1"/>
  <c r="P20" i="55" s="1"/>
  <c r="P50" i="60"/>
  <c r="N50" i="60"/>
  <c r="N50" i="61"/>
  <c r="S50" i="61" s="1"/>
  <c r="N29" i="61"/>
  <c r="N29" i="60"/>
  <c r="E5" i="1"/>
  <c r="F5" i="1" s="1"/>
  <c r="J5" i="1" s="1"/>
  <c r="G39" i="56"/>
  <c r="I39" i="56" s="1"/>
  <c r="E15" i="60"/>
  <c r="F15" i="60" s="1"/>
  <c r="J15" i="60" s="1"/>
  <c r="P15" i="60" s="1"/>
  <c r="E39" i="60"/>
  <c r="F39" i="60" s="1"/>
  <c r="J39" i="60" s="1"/>
  <c r="P39" i="60" s="1"/>
  <c r="N41" i="61"/>
  <c r="N41" i="60"/>
  <c r="N47" i="60"/>
  <c r="P47" i="60"/>
  <c r="N47" i="61"/>
  <c r="S47" i="61" s="1"/>
  <c r="N56" i="60"/>
  <c r="N56" i="61"/>
  <c r="S56" i="61" s="1"/>
  <c r="G40" i="1"/>
  <c r="I40" i="1" s="1"/>
  <c r="E36" i="60"/>
  <c r="F36" i="60" s="1"/>
  <c r="J36" i="60" s="1"/>
  <c r="P36" i="60" s="1"/>
  <c r="E48" i="60"/>
  <c r="F48" i="60" s="1"/>
  <c r="J48" i="60" s="1"/>
  <c r="P48" i="60" s="1"/>
  <c r="N38" i="61"/>
  <c r="N38" i="60"/>
  <c r="N49" i="60"/>
  <c r="N49" i="61"/>
  <c r="S49" i="61" s="1"/>
  <c r="P49" i="60"/>
  <c r="E18" i="60"/>
  <c r="F18" i="60" s="1"/>
  <c r="J18" i="60" s="1"/>
  <c r="P18" i="60" s="1"/>
  <c r="N16" i="60"/>
  <c r="N16" i="61"/>
  <c r="S16" i="61" s="1"/>
  <c r="E17" i="60"/>
  <c r="F17" i="60" s="1"/>
  <c r="J17" i="60" s="1"/>
  <c r="P17" i="60" s="1"/>
  <c r="S33" i="60"/>
  <c r="E30" i="60"/>
  <c r="F30" i="60" s="1"/>
  <c r="J30" i="60" s="1"/>
  <c r="P30" i="60" s="1"/>
  <c r="E17" i="55"/>
  <c r="F17" i="55" s="1"/>
  <c r="J17" i="55" s="1"/>
  <c r="P17" i="55" s="1"/>
  <c r="N45" i="56"/>
  <c r="S45" i="56" s="1"/>
  <c r="N45" i="55"/>
  <c r="N39" i="55"/>
  <c r="N39" i="56"/>
  <c r="S39" i="56" s="1"/>
  <c r="N25" i="56"/>
  <c r="S25" i="56" s="1"/>
  <c r="N25" i="55"/>
  <c r="N53" i="56"/>
  <c r="S53" i="56" s="1"/>
  <c r="N53" i="55"/>
  <c r="N37" i="55"/>
  <c r="N27" i="56"/>
  <c r="S27" i="56" s="1"/>
  <c r="N27" i="55"/>
  <c r="N34" i="56"/>
  <c r="S34" i="56" s="1"/>
  <c r="N34" i="55"/>
  <c r="P34" i="55"/>
  <c r="N38" i="55"/>
  <c r="N38" i="56"/>
  <c r="S38" i="56" s="1"/>
  <c r="E47" i="55"/>
  <c r="F47" i="55" s="1"/>
  <c r="J47" i="55" s="1"/>
  <c r="P47" i="55" s="1"/>
  <c r="E39" i="55"/>
  <c r="F39" i="55" s="1"/>
  <c r="J39" i="55" s="1"/>
  <c r="P39" i="55" s="1"/>
  <c r="N55" i="55"/>
  <c r="E12" i="55"/>
  <c r="F12" i="55" s="1"/>
  <c r="J12" i="55" s="1"/>
  <c r="P12" i="55" s="1"/>
  <c r="N35" i="55"/>
  <c r="N35" i="56"/>
  <c r="S35" i="56" s="1"/>
  <c r="E13" i="55"/>
  <c r="F13" i="55" s="1"/>
  <c r="J13" i="55" s="1"/>
  <c r="P13" i="55" s="1"/>
  <c r="E26" i="55"/>
  <c r="F26" i="55" s="1"/>
  <c r="J26" i="55" s="1"/>
  <c r="P26" i="55" s="1"/>
  <c r="N46" i="55"/>
  <c r="P46" i="55"/>
  <c r="N48" i="55"/>
  <c r="N48" i="56"/>
  <c r="S48" i="56" s="1"/>
  <c r="N15" i="55"/>
  <c r="E48" i="55"/>
  <c r="F48" i="55" s="1"/>
  <c r="J48" i="55" s="1"/>
  <c r="P48" i="55" s="1"/>
  <c r="E35" i="55"/>
  <c r="F35" i="55" s="1"/>
  <c r="J35" i="55" s="1"/>
  <c r="P35" i="55" s="1"/>
  <c r="N32" i="56"/>
  <c r="S32" i="56" s="1"/>
  <c r="N32" i="55"/>
  <c r="P32" i="55"/>
  <c r="N12" i="55"/>
  <c r="N12" i="56"/>
  <c r="S12" i="56" s="1"/>
  <c r="N50" i="59"/>
  <c r="E47" i="59"/>
  <c r="F47" i="59" s="1"/>
  <c r="J47" i="59" s="1"/>
  <c r="P47" i="59" s="1"/>
  <c r="N20" i="60"/>
  <c r="S20" i="60" s="1"/>
  <c r="N20" i="59"/>
  <c r="E25" i="59"/>
  <c r="F25" i="59" s="1"/>
  <c r="J25" i="59" s="1"/>
  <c r="P25" i="59" s="1"/>
  <c r="E53" i="59"/>
  <c r="F53" i="59" s="1"/>
  <c r="J53" i="59" s="1"/>
  <c r="P53" i="59" s="1"/>
  <c r="E20" i="59"/>
  <c r="F20" i="59" s="1"/>
  <c r="J20" i="59" s="1"/>
  <c r="P20" i="59" s="1"/>
  <c r="E34" i="59"/>
  <c r="F34" i="59" s="1"/>
  <c r="J34" i="59" s="1"/>
  <c r="P34" i="59" s="1"/>
  <c r="E29" i="59"/>
  <c r="F29" i="59" s="1"/>
  <c r="J29" i="59" s="1"/>
  <c r="P29" i="59" s="1"/>
  <c r="E23" i="59"/>
  <c r="F23" i="59" s="1"/>
  <c r="J23" i="59" s="1"/>
  <c r="P23" i="59" s="1"/>
  <c r="N34" i="59"/>
  <c r="E44" i="59"/>
  <c r="F44" i="59" s="1"/>
  <c r="J44" i="59" s="1"/>
  <c r="P44" i="59" s="1"/>
  <c r="L13" i="60"/>
  <c r="N13" i="60" s="1"/>
  <c r="N13" i="59"/>
  <c r="N27" i="59"/>
  <c r="E50" i="59"/>
  <c r="F50" i="59" s="1"/>
  <c r="J50" i="59" s="1"/>
  <c r="P50" i="59" s="1"/>
  <c r="E31" i="59"/>
  <c r="F31" i="59" s="1"/>
  <c r="J31" i="59" s="1"/>
  <c r="P31" i="59" s="1"/>
  <c r="P22" i="59"/>
  <c r="N22" i="59"/>
  <c r="E43" i="59"/>
  <c r="F43" i="59" s="1"/>
  <c r="J43" i="59" s="1"/>
  <c r="P43" i="59" s="1"/>
  <c r="N15" i="59"/>
  <c r="E37" i="59"/>
  <c r="F37" i="59" s="1"/>
  <c r="J37" i="59" s="1"/>
  <c r="P37" i="59" s="1"/>
  <c r="N19" i="60"/>
  <c r="S19" i="60" s="1"/>
  <c r="N19" i="59"/>
  <c r="N28" i="60"/>
  <c r="S28" i="60" s="1"/>
  <c r="N28" i="59"/>
  <c r="N37" i="60"/>
  <c r="N37" i="61"/>
  <c r="P37" i="60"/>
  <c r="N34" i="60"/>
  <c r="N34" i="61"/>
  <c r="S34" i="61" s="1"/>
  <c r="P34" i="60"/>
  <c r="N22" i="61"/>
  <c r="N22" i="60"/>
  <c r="S37" i="61" l="1"/>
  <c r="S38" i="61"/>
  <c r="S29" i="61"/>
  <c r="S20" i="56"/>
  <c r="S39" i="61"/>
  <c r="G25" i="60"/>
  <c r="I25" i="60" s="1"/>
  <c r="S36" i="61"/>
  <c r="S27" i="61"/>
  <c r="S53" i="61"/>
  <c r="E6" i="53"/>
  <c r="F6" i="53" s="1"/>
  <c r="J6" i="53" s="1"/>
  <c r="G6" i="53"/>
  <c r="I6" i="53" s="1"/>
  <c r="G50" i="52"/>
  <c r="I50" i="52" s="1"/>
  <c r="G29" i="61"/>
  <c r="I29" i="61" s="1"/>
  <c r="G48" i="61"/>
  <c r="I48" i="61" s="1"/>
  <c r="G39" i="61"/>
  <c r="I39" i="61" s="1"/>
  <c r="G31" i="58"/>
  <c r="I31" i="58" s="1"/>
  <c r="G24" i="58"/>
  <c r="I24" i="58" s="1"/>
  <c r="G44" i="56"/>
  <c r="I44" i="56" s="1"/>
  <c r="E8" i="55"/>
  <c r="F8" i="55" s="1"/>
  <c r="J8" i="55" s="1"/>
  <c r="G55" i="56"/>
  <c r="I55" i="56" s="1"/>
  <c r="G23" i="52"/>
  <c r="I23" i="52" s="1"/>
  <c r="G19" i="52"/>
  <c r="I19" i="52" s="1"/>
  <c r="G54" i="61"/>
  <c r="I54" i="61" s="1"/>
  <c r="G22" i="61"/>
  <c r="I22" i="61" s="1"/>
  <c r="G36" i="61"/>
  <c r="I36" i="61" s="1"/>
  <c r="G25" i="61"/>
  <c r="I25" i="61" s="1"/>
  <c r="G38" i="61"/>
  <c r="I38" i="61" s="1"/>
  <c r="G51" i="61"/>
  <c r="I51" i="61" s="1"/>
  <c r="G56" i="58"/>
  <c r="I56" i="58" s="1"/>
  <c r="G45" i="58"/>
  <c r="I45" i="58" s="1"/>
  <c r="E12" i="59"/>
  <c r="F12" i="59" s="1"/>
  <c r="J12" i="59" s="1"/>
  <c r="G49" i="52"/>
  <c r="I49" i="52" s="1"/>
  <c r="G51" i="52"/>
  <c r="I51" i="52" s="1"/>
  <c r="G45" i="52"/>
  <c r="I45" i="52" s="1"/>
  <c r="G17" i="52"/>
  <c r="I17" i="52" s="1"/>
  <c r="G38" i="52"/>
  <c r="I38" i="52" s="1"/>
  <c r="G27" i="61"/>
  <c r="I27" i="61" s="1"/>
  <c r="G29" i="58"/>
  <c r="I29" i="58" s="1"/>
  <c r="G15" i="58"/>
  <c r="I15" i="58" s="1"/>
  <c r="G41" i="58"/>
  <c r="I41" i="58" s="1"/>
  <c r="G36" i="58"/>
  <c r="I36" i="58" s="1"/>
  <c r="G43" i="54"/>
  <c r="I43" i="54" s="1"/>
  <c r="G18" i="54"/>
  <c r="I18" i="54" s="1"/>
  <c r="S56" i="52"/>
  <c r="G31" i="61"/>
  <c r="I31" i="61" s="1"/>
  <c r="G49" i="61"/>
  <c r="I49" i="61" s="1"/>
  <c r="G20" i="56"/>
  <c r="I20" i="56" s="1"/>
  <c r="S40" i="61"/>
  <c r="S47" i="58"/>
  <c r="I11" i="57"/>
  <c r="Q11" i="58"/>
  <c r="S11" i="58" s="1"/>
  <c r="S52" i="58"/>
  <c r="S15" i="61"/>
  <c r="S48" i="61"/>
  <c r="G35" i="60"/>
  <c r="I35" i="60" s="1"/>
  <c r="S55" i="52"/>
  <c r="E14" i="61"/>
  <c r="F14" i="61" s="1"/>
  <c r="J14" i="61" s="1"/>
  <c r="S44" i="58"/>
  <c r="G32" i="58"/>
  <c r="I32" i="58" s="1"/>
  <c r="S51" i="58"/>
  <c r="G55" i="61"/>
  <c r="I55" i="61" s="1"/>
  <c r="G16" i="54"/>
  <c r="I16" i="54" s="1"/>
  <c r="E14" i="60"/>
  <c r="F14" i="60" s="1"/>
  <c r="J14" i="60" s="1"/>
  <c r="P14" i="60" s="1"/>
  <c r="S14" i="60" s="1"/>
  <c r="G14" i="60"/>
  <c r="S41" i="61"/>
  <c r="S25" i="61"/>
  <c r="S22" i="61"/>
  <c r="G25" i="59"/>
  <c r="I25" i="59" s="1"/>
  <c r="S35" i="60"/>
  <c r="S32" i="61"/>
  <c r="G34" i="52"/>
  <c r="I34" i="52" s="1"/>
  <c r="G26" i="52"/>
  <c r="I26" i="52" s="1"/>
  <c r="G53" i="52"/>
  <c r="I53" i="52" s="1"/>
  <c r="E6" i="52"/>
  <c r="F6" i="52" s="1"/>
  <c r="J6" i="52" s="1"/>
  <c r="P6" i="52" s="1"/>
  <c r="S6" i="52" s="1"/>
  <c r="G6" i="52"/>
  <c r="G26" i="58"/>
  <c r="I26" i="58" s="1"/>
  <c r="G35" i="56"/>
  <c r="I35" i="56" s="1"/>
  <c r="G11" i="58"/>
  <c r="I11" i="58" s="1"/>
  <c r="E8" i="54"/>
  <c r="F8" i="54" s="1"/>
  <c r="J8" i="54" s="1"/>
  <c r="P8" i="54" s="1"/>
  <c r="S8" i="54" s="1"/>
  <c r="G8" i="54"/>
  <c r="G46" i="54"/>
  <c r="I46" i="54" s="1"/>
  <c r="G20" i="54"/>
  <c r="I20" i="54" s="1"/>
  <c r="G47" i="52"/>
  <c r="I47" i="52" s="1"/>
  <c r="G44" i="52"/>
  <c r="I44" i="52" s="1"/>
  <c r="G12" i="52"/>
  <c r="I12" i="52" s="1"/>
  <c r="G21" i="61"/>
  <c r="I21" i="61" s="1"/>
  <c r="G18" i="58"/>
  <c r="I18" i="58" s="1"/>
  <c r="G50" i="58"/>
  <c r="I50" i="58" s="1"/>
  <c r="E12" i="58"/>
  <c r="F12" i="58" s="1"/>
  <c r="J12" i="58" s="1"/>
  <c r="P12" i="58" s="1"/>
  <c r="S12" i="58" s="1"/>
  <c r="G12" i="58"/>
  <c r="G23" i="58"/>
  <c r="I23" i="58" s="1"/>
  <c r="G49" i="58"/>
  <c r="I49" i="58" s="1"/>
  <c r="G25" i="54"/>
  <c r="I25" i="54" s="1"/>
  <c r="G33" i="60"/>
  <c r="I33" i="60" s="1"/>
  <c r="G12" i="56"/>
  <c r="I12" i="56" s="1"/>
  <c r="G52" i="54"/>
  <c r="I52" i="54" s="1"/>
  <c r="G24" i="54"/>
  <c r="I24" i="54" s="1"/>
  <c r="G36" i="52"/>
  <c r="I36" i="52" s="1"/>
  <c r="G37" i="61"/>
  <c r="I37" i="61" s="1"/>
  <c r="G30" i="58"/>
  <c r="I30" i="58" s="1"/>
  <c r="G34" i="58"/>
  <c r="I34" i="58" s="1"/>
  <c r="G28" i="54"/>
  <c r="I28" i="54" s="1"/>
  <c r="G15" i="61"/>
  <c r="I15" i="61" s="1"/>
  <c r="G41" i="61"/>
  <c r="I41" i="61" s="1"/>
  <c r="G52" i="61"/>
  <c r="I52" i="61" s="1"/>
  <c r="G32" i="61"/>
  <c r="I32" i="61" s="1"/>
  <c r="S17" i="58"/>
  <c r="G48" i="58"/>
  <c r="I48" i="58" s="1"/>
  <c r="S29" i="58"/>
  <c r="S25" i="58"/>
  <c r="S32" i="58"/>
  <c r="G56" i="54"/>
  <c r="I56" i="54" s="1"/>
  <c r="G31" i="60"/>
  <c r="I31" i="60" s="1"/>
  <c r="S55" i="58"/>
  <c r="G48" i="52"/>
  <c r="I48" i="52" s="1"/>
  <c r="G10" i="52"/>
  <c r="I10" i="52" s="1"/>
  <c r="G56" i="52"/>
  <c r="I56" i="52" s="1"/>
  <c r="G46" i="61"/>
  <c r="I46" i="61" s="1"/>
  <c r="G19" i="58"/>
  <c r="I19" i="58" s="1"/>
  <c r="G37" i="58"/>
  <c r="I37" i="58" s="1"/>
  <c r="G22" i="59"/>
  <c r="I22" i="59" s="1"/>
  <c r="G18" i="59"/>
  <c r="I18" i="59" s="1"/>
  <c r="G50" i="59"/>
  <c r="I50" i="59" s="1"/>
  <c r="G20" i="59"/>
  <c r="I20" i="59" s="1"/>
  <c r="G48" i="60"/>
  <c r="I48" i="60" s="1"/>
  <c r="G27" i="60"/>
  <c r="I27" i="60" s="1"/>
  <c r="G29" i="60"/>
  <c r="I29" i="60" s="1"/>
  <c r="S52" i="59"/>
  <c r="S15" i="60"/>
  <c r="G30" i="60"/>
  <c r="I30" i="60" s="1"/>
  <c r="G29" i="59"/>
  <c r="I29" i="59" s="1"/>
  <c r="G52" i="59"/>
  <c r="I52" i="59" s="1"/>
  <c r="G14" i="55"/>
  <c r="I14" i="55" s="1"/>
  <c r="G55" i="60"/>
  <c r="I55" i="60" s="1"/>
  <c r="S44" i="60"/>
  <c r="G31" i="59"/>
  <c r="I31" i="59" s="1"/>
  <c r="G17" i="55"/>
  <c r="I17" i="55" s="1"/>
  <c r="G18" i="60"/>
  <c r="I18" i="60" s="1"/>
  <c r="G56" i="60"/>
  <c r="I56" i="60" s="1"/>
  <c r="S14" i="55"/>
  <c r="G21" i="60"/>
  <c r="I21" i="60" s="1"/>
  <c r="G46" i="59"/>
  <c r="I46" i="59" s="1"/>
  <c r="G40" i="60"/>
  <c r="I40" i="60" s="1"/>
  <c r="S35" i="59"/>
  <c r="S16" i="60"/>
  <c r="S56" i="60"/>
  <c r="G23" i="59"/>
  <c r="I23" i="59" s="1"/>
  <c r="G34" i="59"/>
  <c r="I34" i="59" s="1"/>
  <c r="G53" i="59"/>
  <c r="I53" i="59" s="1"/>
  <c r="G36" i="60"/>
  <c r="I36" i="60" s="1"/>
  <c r="G17" i="59"/>
  <c r="I17" i="59" s="1"/>
  <c r="G26" i="59"/>
  <c r="I26" i="59" s="1"/>
  <c r="G41" i="59"/>
  <c r="I41" i="59" s="1"/>
  <c r="G43" i="55"/>
  <c r="I43" i="55" s="1"/>
  <c r="G35" i="59"/>
  <c r="I35" i="59" s="1"/>
  <c r="G51" i="60"/>
  <c r="I51" i="60" s="1"/>
  <c r="S29" i="60"/>
  <c r="S45" i="55"/>
  <c r="G26" i="55"/>
  <c r="I26" i="55" s="1"/>
  <c r="S55" i="55"/>
  <c r="S53" i="55"/>
  <c r="S25" i="55"/>
  <c r="G15" i="60"/>
  <c r="I15" i="60" s="1"/>
  <c r="G36" i="59"/>
  <c r="I36" i="59" s="1"/>
  <c r="G15" i="55"/>
  <c r="I15" i="55" s="1"/>
  <c r="G56" i="55"/>
  <c r="I56" i="55" s="1"/>
  <c r="G49" i="60"/>
  <c r="I49" i="60" s="1"/>
  <c r="G45" i="59"/>
  <c r="I45" i="59" s="1"/>
  <c r="G45" i="60"/>
  <c r="I45" i="60" s="1"/>
  <c r="G19" i="59"/>
  <c r="I19" i="59" s="1"/>
  <c r="G27" i="59"/>
  <c r="I27" i="59" s="1"/>
  <c r="G25" i="55"/>
  <c r="I25" i="55" s="1"/>
  <c r="G18" i="55"/>
  <c r="I18" i="55" s="1"/>
  <c r="G44" i="55"/>
  <c r="I44" i="55" s="1"/>
  <c r="G38" i="60"/>
  <c r="I38" i="60" s="1"/>
  <c r="I10" i="56"/>
  <c r="Q10" i="57"/>
  <c r="S10" i="57" s="1"/>
  <c r="G13" i="55"/>
  <c r="I13" i="55" s="1"/>
  <c r="S47" i="60"/>
  <c r="G39" i="60"/>
  <c r="I39" i="60" s="1"/>
  <c r="S45" i="60"/>
  <c r="G39" i="59"/>
  <c r="I39" i="59" s="1"/>
  <c r="G32" i="59"/>
  <c r="I32" i="59" s="1"/>
  <c r="G56" i="59"/>
  <c r="I56" i="59" s="1"/>
  <c r="S18" i="55"/>
  <c r="G28" i="55"/>
  <c r="I28" i="55" s="1"/>
  <c r="G55" i="55"/>
  <c r="I55" i="55" s="1"/>
  <c r="S30" i="60"/>
  <c r="G47" i="60"/>
  <c r="I47" i="60" s="1"/>
  <c r="S39" i="60"/>
  <c r="G38" i="59"/>
  <c r="I38" i="59" s="1"/>
  <c r="G43" i="60"/>
  <c r="I43" i="60" s="1"/>
  <c r="G45" i="55"/>
  <c r="I45" i="55" s="1"/>
  <c r="G40" i="55"/>
  <c r="I40" i="55" s="1"/>
  <c r="G44" i="60"/>
  <c r="I44" i="60" s="1"/>
  <c r="G55" i="59"/>
  <c r="I55" i="59" s="1"/>
  <c r="G14" i="59"/>
  <c r="I14" i="59" s="1"/>
  <c r="G30" i="59"/>
  <c r="I30" i="59" s="1"/>
  <c r="G40" i="59"/>
  <c r="I40" i="59" s="1"/>
  <c r="G23" i="55"/>
  <c r="I23" i="55" s="1"/>
  <c r="G24" i="55"/>
  <c r="I24" i="55" s="1"/>
  <c r="G21" i="55"/>
  <c r="I21" i="55" s="1"/>
  <c r="S55" i="60"/>
  <c r="G7" i="53"/>
  <c r="S27" i="59"/>
  <c r="S39" i="59"/>
  <c r="S24" i="55"/>
  <c r="S43" i="59"/>
  <c r="S50" i="55"/>
  <c r="S31" i="59"/>
  <c r="S36" i="60"/>
  <c r="S51" i="59"/>
  <c r="S41" i="55"/>
  <c r="E9" i="56"/>
  <c r="F9" i="56" s="1"/>
  <c r="J9" i="56" s="1"/>
  <c r="S28" i="55"/>
  <c r="G37" i="59"/>
  <c r="I37" i="59" s="1"/>
  <c r="G43" i="59"/>
  <c r="I43" i="59" s="1"/>
  <c r="S34" i="59"/>
  <c r="G47" i="59"/>
  <c r="I47" i="59" s="1"/>
  <c r="S32" i="55"/>
  <c r="G48" i="55"/>
  <c r="I48" i="55" s="1"/>
  <c r="S46" i="55"/>
  <c r="G12" i="55"/>
  <c r="I12" i="55" s="1"/>
  <c r="G39" i="55"/>
  <c r="I39" i="55" s="1"/>
  <c r="S34" i="55"/>
  <c r="G17" i="60"/>
  <c r="I17" i="60" s="1"/>
  <c r="S50" i="60"/>
  <c r="S17" i="55"/>
  <c r="S36" i="55"/>
  <c r="G36" i="55"/>
  <c r="I36" i="55" s="1"/>
  <c r="G53" i="55"/>
  <c r="I53" i="55" s="1"/>
  <c r="G32" i="60"/>
  <c r="I32" i="60" s="1"/>
  <c r="G23" i="60"/>
  <c r="I23" i="60" s="1"/>
  <c r="G16" i="59"/>
  <c r="I16" i="59" s="1"/>
  <c r="G24" i="59"/>
  <c r="I24" i="59" s="1"/>
  <c r="G42" i="59"/>
  <c r="I42" i="59" s="1"/>
  <c r="S48" i="59"/>
  <c r="S42" i="59"/>
  <c r="E13" i="60"/>
  <c r="F13" i="60" s="1"/>
  <c r="J13" i="60" s="1"/>
  <c r="S21" i="59"/>
  <c r="G19" i="55"/>
  <c r="I19" i="55" s="1"/>
  <c r="S33" i="55"/>
  <c r="S30" i="55"/>
  <c r="S54" i="55"/>
  <c r="G54" i="55"/>
  <c r="I54" i="55" s="1"/>
  <c r="G46" i="55"/>
  <c r="I46" i="55" s="1"/>
  <c r="G51" i="55"/>
  <c r="I51" i="55" s="1"/>
  <c r="G50" i="55"/>
  <c r="I50" i="55" s="1"/>
  <c r="S29" i="55"/>
  <c r="S23" i="60"/>
  <c r="G5" i="52"/>
  <c r="I5" i="52" s="1"/>
  <c r="G34" i="60"/>
  <c r="I34" i="60" s="1"/>
  <c r="S32" i="59"/>
  <c r="S16" i="59"/>
  <c r="S40" i="59"/>
  <c r="G51" i="59"/>
  <c r="I51" i="59" s="1"/>
  <c r="S46" i="59"/>
  <c r="S53" i="59"/>
  <c r="G28" i="59"/>
  <c r="I28" i="59" s="1"/>
  <c r="S19" i="55"/>
  <c r="G34" i="55"/>
  <c r="I34" i="55" s="1"/>
  <c r="G30" i="55"/>
  <c r="I30" i="55" s="1"/>
  <c r="S48" i="60"/>
  <c r="G37" i="60"/>
  <c r="I37" i="60" s="1"/>
  <c r="S27" i="60"/>
  <c r="G54" i="59"/>
  <c r="I54" i="59" s="1"/>
  <c r="G49" i="59"/>
  <c r="I49" i="59" s="1"/>
  <c r="S49" i="59"/>
  <c r="S56" i="59"/>
  <c r="S26" i="59"/>
  <c r="G50" i="60"/>
  <c r="I50" i="60" s="1"/>
  <c r="S56" i="55"/>
  <c r="G22" i="55"/>
  <c r="I22" i="55" s="1"/>
  <c r="G37" i="55"/>
  <c r="I37" i="55" s="1"/>
  <c r="S23" i="55"/>
  <c r="G52" i="55"/>
  <c r="I52" i="55" s="1"/>
  <c r="S13" i="55"/>
  <c r="S51" i="55"/>
  <c r="G32" i="55"/>
  <c r="I32" i="55" s="1"/>
  <c r="S17" i="60"/>
  <c r="S15" i="59"/>
  <c r="S50" i="59"/>
  <c r="S15" i="55"/>
  <c r="S35" i="55"/>
  <c r="S17" i="59"/>
  <c r="E13" i="59"/>
  <c r="F13" i="59" s="1"/>
  <c r="J13" i="59" s="1"/>
  <c r="P13" i="59" s="1"/>
  <c r="S13" i="59" s="1"/>
  <c r="S24" i="59"/>
  <c r="S33" i="59"/>
  <c r="S37" i="60"/>
  <c r="S12" i="55"/>
  <c r="S49" i="60"/>
  <c r="S26" i="55"/>
  <c r="S52" i="55"/>
  <c r="S24" i="60"/>
  <c r="S25" i="60"/>
  <c r="S47" i="59"/>
  <c r="S31" i="55"/>
  <c r="S18" i="59"/>
  <c r="S38" i="59"/>
  <c r="S29" i="59"/>
  <c r="S42" i="55"/>
  <c r="S47" i="55"/>
  <c r="S25" i="59"/>
  <c r="S45" i="59"/>
  <c r="S23" i="59"/>
  <c r="S16" i="55"/>
  <c r="S43" i="55"/>
  <c r="S10" i="55"/>
  <c r="S53" i="60"/>
  <c r="S18" i="60"/>
  <c r="S28" i="59"/>
  <c r="S27" i="55"/>
  <c r="S39" i="55"/>
  <c r="S11" i="55"/>
  <c r="S21" i="60"/>
  <c r="S54" i="59"/>
  <c r="S22" i="60"/>
  <c r="S34" i="60"/>
  <c r="S19" i="59"/>
  <c r="S22" i="59"/>
  <c r="G44" i="59"/>
  <c r="I44" i="59" s="1"/>
  <c r="S20" i="59"/>
  <c r="G35" i="55"/>
  <c r="I35" i="55" s="1"/>
  <c r="S48" i="55"/>
  <c r="G47" i="55"/>
  <c r="I47" i="55" s="1"/>
  <c r="S38" i="55"/>
  <c r="S37" i="55"/>
  <c r="S38" i="60"/>
  <c r="S41" i="60"/>
  <c r="G5" i="1"/>
  <c r="G20" i="55"/>
  <c r="I20" i="55" s="1"/>
  <c r="G27" i="55"/>
  <c r="I27" i="55" s="1"/>
  <c r="G10" i="55"/>
  <c r="I10" i="55" s="1"/>
  <c r="G38" i="55"/>
  <c r="I38" i="55" s="1"/>
  <c r="G53" i="60"/>
  <c r="I53" i="60" s="1"/>
  <c r="S36" i="59"/>
  <c r="S14" i="59"/>
  <c r="G15" i="59"/>
  <c r="I15" i="59" s="1"/>
  <c r="G21" i="59"/>
  <c r="I21" i="59" s="1"/>
  <c r="S43" i="60"/>
  <c r="S21" i="55"/>
  <c r="G49" i="55"/>
  <c r="I49" i="55" s="1"/>
  <c r="S20" i="55"/>
  <c r="G41" i="55"/>
  <c r="I41" i="55" s="1"/>
  <c r="G33" i="55"/>
  <c r="I33" i="55" s="1"/>
  <c r="G29" i="55"/>
  <c r="I29" i="55" s="1"/>
  <c r="S51" i="60"/>
  <c r="G46" i="60"/>
  <c r="I46" i="60" s="1"/>
  <c r="S40" i="60"/>
  <c r="S55" i="59"/>
  <c r="G48" i="59"/>
  <c r="I48" i="59" s="1"/>
  <c r="G33" i="59"/>
  <c r="I33" i="59" s="1"/>
  <c r="S44" i="59"/>
  <c r="S30" i="59"/>
  <c r="G11" i="55"/>
  <c r="I11" i="55" s="1"/>
  <c r="S40" i="55"/>
  <c r="S44" i="55"/>
  <c r="G22" i="60"/>
  <c r="I22" i="60" s="1"/>
  <c r="S46" i="60"/>
  <c r="S37" i="59"/>
  <c r="S41" i="59"/>
  <c r="G42" i="55"/>
  <c r="I42" i="55" s="1"/>
  <c r="S22" i="55"/>
  <c r="S49" i="55"/>
  <c r="G16" i="55"/>
  <c r="I16" i="55" s="1"/>
  <c r="E9" i="55"/>
  <c r="F9" i="55" s="1"/>
  <c r="J9" i="55" s="1"/>
  <c r="P9" i="55" s="1"/>
  <c r="S9" i="55" s="1"/>
  <c r="G31" i="55"/>
  <c r="I31" i="55" s="1"/>
  <c r="G24" i="60"/>
  <c r="I24" i="60" s="1"/>
  <c r="G16" i="60"/>
  <c r="I16" i="60" s="1"/>
  <c r="S32" i="60"/>
  <c r="I6" i="52" l="1"/>
  <c r="Q6" i="53"/>
  <c r="S6" i="53" s="1"/>
  <c r="T2" i="53" s="1"/>
  <c r="I12" i="58"/>
  <c r="Q12" i="59"/>
  <c r="S12" i="59" s="1"/>
  <c r="T2" i="58"/>
  <c r="G12" i="59"/>
  <c r="I12" i="59" s="1"/>
  <c r="G9" i="55"/>
  <c r="G14" i="61"/>
  <c r="I14" i="61" s="1"/>
  <c r="G8" i="55"/>
  <c r="I8" i="55" s="1"/>
  <c r="I8" i="54"/>
  <c r="Q8" i="55"/>
  <c r="S8" i="55" s="1"/>
  <c r="T2" i="55" s="1"/>
  <c r="T9" i="55" s="1"/>
  <c r="I14" i="60"/>
  <c r="Q14" i="61"/>
  <c r="S14" i="61" s="1"/>
  <c r="T2" i="61" s="1"/>
  <c r="T18" i="61" s="1"/>
  <c r="T47" i="58"/>
  <c r="T20" i="53"/>
  <c r="T49" i="53"/>
  <c r="T39" i="53"/>
  <c r="T59" i="53"/>
  <c r="T64" i="53"/>
  <c r="T35" i="53"/>
  <c r="T42" i="53"/>
  <c r="T60" i="53"/>
  <c r="T29" i="53"/>
  <c r="T30" i="53"/>
  <c r="T33" i="53"/>
  <c r="T54" i="53"/>
  <c r="T18" i="53"/>
  <c r="T9" i="53"/>
  <c r="T69" i="53"/>
  <c r="I7" i="53"/>
  <c r="Q7" i="54"/>
  <c r="S7" i="54" s="1"/>
  <c r="G9" i="56"/>
  <c r="I9" i="56" s="1"/>
  <c r="T2" i="57"/>
  <c r="T2" i="59"/>
  <c r="I9" i="55"/>
  <c r="Q9" i="56"/>
  <c r="S9" i="56" s="1"/>
  <c r="Q5" i="52"/>
  <c r="S5" i="52" s="1"/>
  <c r="I5" i="1"/>
  <c r="T16" i="61"/>
  <c r="T68" i="61"/>
  <c r="T52" i="61"/>
  <c r="T17" i="61"/>
  <c r="T48" i="61"/>
  <c r="T20" i="61"/>
  <c r="T28" i="61"/>
  <c r="T33" i="61"/>
  <c r="T46" i="61"/>
  <c r="T67" i="61"/>
  <c r="T60" i="61"/>
  <c r="T61" i="61"/>
  <c r="T45" i="61"/>
  <c r="T66" i="61"/>
  <c r="T63" i="61"/>
  <c r="T58" i="61"/>
  <c r="T54" i="61"/>
  <c r="T49" i="61"/>
  <c r="T24" i="61"/>
  <c r="T64" i="61"/>
  <c r="T19" i="61"/>
  <c r="T26" i="61"/>
  <c r="T41" i="61"/>
  <c r="G13" i="59"/>
  <c r="G13" i="60"/>
  <c r="I13" i="60" s="1"/>
  <c r="T47" i="61"/>
  <c r="T32" i="61"/>
  <c r="T50" i="61"/>
  <c r="T38" i="61"/>
  <c r="T34" i="61"/>
  <c r="T69" i="58" l="1"/>
  <c r="T13" i="58"/>
  <c r="T26" i="58"/>
  <c r="T43" i="58"/>
  <c r="D9" i="50"/>
  <c r="T61" i="58"/>
  <c r="T20" i="58"/>
  <c r="T18" i="58"/>
  <c r="T53" i="58"/>
  <c r="T67" i="58"/>
  <c r="T22" i="58"/>
  <c r="T27" i="58"/>
  <c r="T30" i="58"/>
  <c r="T34" i="58"/>
  <c r="T28" i="58"/>
  <c r="T46" i="58"/>
  <c r="T48" i="58"/>
  <c r="T19" i="58"/>
  <c r="T37" i="58"/>
  <c r="T35" i="58"/>
  <c r="T64" i="58"/>
  <c r="T49" i="58"/>
  <c r="T21" i="58"/>
  <c r="T68" i="58"/>
  <c r="T62" i="58"/>
  <c r="T42" i="58"/>
  <c r="T60" i="58"/>
  <c r="T66" i="58"/>
  <c r="T15" i="58"/>
  <c r="T59" i="58"/>
  <c r="T58" i="58"/>
  <c r="T63" i="58"/>
  <c r="T65" i="58"/>
  <c r="T16" i="58"/>
  <c r="T57" i="58"/>
  <c r="T54" i="58"/>
  <c r="T24" i="58"/>
  <c r="T33" i="58"/>
  <c r="T56" i="58"/>
  <c r="T14" i="58"/>
  <c r="T38" i="58"/>
  <c r="T45" i="58"/>
  <c r="T50" i="58"/>
  <c r="T36" i="58"/>
  <c r="T23" i="58"/>
  <c r="T41" i="58"/>
  <c r="T31" i="58"/>
  <c r="T39" i="58"/>
  <c r="T40" i="58"/>
  <c r="T15" i="53"/>
  <c r="T46" i="53"/>
  <c r="T68" i="53"/>
  <c r="T51" i="61"/>
  <c r="T56" i="61"/>
  <c r="T43" i="61"/>
  <c r="T42" i="61"/>
  <c r="T30" i="61"/>
  <c r="T35" i="61"/>
  <c r="T62" i="61"/>
  <c r="T21" i="61"/>
  <c r="T55" i="61"/>
  <c r="D12" i="50"/>
  <c r="T65" i="61"/>
  <c r="T15" i="61"/>
  <c r="T31" i="61"/>
  <c r="T37" i="61"/>
  <c r="T25" i="53"/>
  <c r="T48" i="53"/>
  <c r="T55" i="53"/>
  <c r="T40" i="53"/>
  <c r="T32" i="53"/>
  <c r="T23" i="53"/>
  <c r="T14" i="53"/>
  <c r="T45" i="53"/>
  <c r="T21" i="53"/>
  <c r="T66" i="53"/>
  <c r="T26" i="53"/>
  <c r="T47" i="53"/>
  <c r="T10" i="53"/>
  <c r="S70" i="53" s="1"/>
  <c r="T31" i="53"/>
  <c r="T67" i="53"/>
  <c r="T51" i="58"/>
  <c r="T29" i="58"/>
  <c r="T11" i="58"/>
  <c r="T25" i="58"/>
  <c r="T12" i="58"/>
  <c r="T44" i="58"/>
  <c r="T55" i="58"/>
  <c r="T17" i="58"/>
  <c r="T6" i="53"/>
  <c r="T17" i="53"/>
  <c r="T8" i="53"/>
  <c r="T56" i="53"/>
  <c r="T57" i="53"/>
  <c r="T52" i="53"/>
  <c r="T12" i="53"/>
  <c r="T61" i="53"/>
  <c r="T13" i="53"/>
  <c r="T62" i="53"/>
  <c r="T27" i="53"/>
  <c r="T16" i="53"/>
  <c r="T41" i="53"/>
  <c r="T22" i="53"/>
  <c r="T38" i="53"/>
  <c r="T28" i="53"/>
  <c r="T27" i="61"/>
  <c r="T53" i="61"/>
  <c r="T23" i="61"/>
  <c r="T69" i="61"/>
  <c r="T36" i="61"/>
  <c r="T57" i="61"/>
  <c r="T59" i="61"/>
  <c r="T40" i="61"/>
  <c r="T39" i="61"/>
  <c r="T22" i="61"/>
  <c r="S70" i="61" s="1"/>
  <c r="T29" i="61"/>
  <c r="T25" i="61"/>
  <c r="T14" i="61"/>
  <c r="T44" i="61"/>
  <c r="T36" i="53"/>
  <c r="T50" i="53"/>
  <c r="T51" i="53"/>
  <c r="T37" i="53"/>
  <c r="T34" i="53"/>
  <c r="T7" i="53"/>
  <c r="T11" i="53"/>
  <c r="D4" i="50"/>
  <c r="F4" i="50" s="1"/>
  <c r="T58" i="53"/>
  <c r="T53" i="53"/>
  <c r="T63" i="53"/>
  <c r="T65" i="53"/>
  <c r="T19" i="53"/>
  <c r="T24" i="53"/>
  <c r="T43" i="53"/>
  <c r="T44" i="53"/>
  <c r="T52" i="58"/>
  <c r="T32" i="58"/>
  <c r="O4" i="50"/>
  <c r="P4" i="50" s="1"/>
  <c r="T56" i="55"/>
  <c r="T19" i="55"/>
  <c r="T16" i="55"/>
  <c r="T12" i="55"/>
  <c r="T51" i="57"/>
  <c r="T44" i="57"/>
  <c r="T61" i="57"/>
  <c r="T11" i="57"/>
  <c r="T17" i="57"/>
  <c r="T32" i="57"/>
  <c r="T20" i="57"/>
  <c r="T58" i="57"/>
  <c r="T69" i="57"/>
  <c r="T33" i="57"/>
  <c r="T13" i="57"/>
  <c r="T67" i="57"/>
  <c r="T53" i="57"/>
  <c r="T46" i="57"/>
  <c r="T22" i="57"/>
  <c r="T55" i="57"/>
  <c r="D8" i="50"/>
  <c r="T28" i="57"/>
  <c r="T16" i="57"/>
  <c r="T43" i="57"/>
  <c r="T30" i="57"/>
  <c r="T66" i="57"/>
  <c r="T37" i="57"/>
  <c r="T35" i="57"/>
  <c r="T62" i="57"/>
  <c r="T15" i="57"/>
  <c r="T52" i="57"/>
  <c r="T64" i="57"/>
  <c r="T50" i="57"/>
  <c r="T14" i="57"/>
  <c r="T25" i="57"/>
  <c r="T63" i="57"/>
  <c r="T38" i="57"/>
  <c r="T60" i="57"/>
  <c r="T41" i="57"/>
  <c r="T49" i="57"/>
  <c r="T65" i="57"/>
  <c r="T31" i="57"/>
  <c r="T26" i="57"/>
  <c r="T23" i="57"/>
  <c r="T40" i="57"/>
  <c r="T56" i="57"/>
  <c r="T39" i="57"/>
  <c r="T59" i="57"/>
  <c r="T68" i="57"/>
  <c r="T36" i="57"/>
  <c r="T48" i="57"/>
  <c r="T47" i="57"/>
  <c r="T12" i="57"/>
  <c r="T57" i="57"/>
  <c r="T34" i="57"/>
  <c r="T45" i="57"/>
  <c r="T21" i="57"/>
  <c r="T27" i="57"/>
  <c r="T19" i="57"/>
  <c r="T18" i="57"/>
  <c r="T54" i="57"/>
  <c r="T24" i="57"/>
  <c r="T42" i="57"/>
  <c r="T29" i="57"/>
  <c r="T2" i="54"/>
  <c r="T7" i="54" s="1"/>
  <c r="T10" i="57"/>
  <c r="T15" i="59"/>
  <c r="T68" i="59"/>
  <c r="T60" i="59"/>
  <c r="T67" i="59"/>
  <c r="T62" i="59"/>
  <c r="T61" i="59"/>
  <c r="T66" i="59"/>
  <c r="T57" i="59"/>
  <c r="T12" i="59"/>
  <c r="T59" i="59"/>
  <c r="T58" i="59"/>
  <c r="T64" i="59"/>
  <c r="T69" i="59"/>
  <c r="D10" i="50"/>
  <c r="T65" i="59"/>
  <c r="T63" i="59"/>
  <c r="T27" i="59"/>
  <c r="T39" i="59"/>
  <c r="T52" i="59"/>
  <c r="T35" i="59"/>
  <c r="T49" i="59"/>
  <c r="T52" i="55"/>
  <c r="T10" i="55"/>
  <c r="T37" i="59"/>
  <c r="T25" i="59"/>
  <c r="T51" i="59"/>
  <c r="T42" i="59"/>
  <c r="T23" i="55"/>
  <c r="T31" i="55"/>
  <c r="T27" i="55"/>
  <c r="T17" i="55"/>
  <c r="T50" i="55"/>
  <c r="T33" i="55"/>
  <c r="T15" i="55"/>
  <c r="T18" i="59"/>
  <c r="T39" i="55"/>
  <c r="T21" i="55"/>
  <c r="T41" i="59"/>
  <c r="T48" i="59"/>
  <c r="T26" i="55"/>
  <c r="T43" i="55"/>
  <c r="T20" i="55"/>
  <c r="T31" i="59"/>
  <c r="T26" i="59"/>
  <c r="T38" i="59"/>
  <c r="T28" i="55"/>
  <c r="T29" i="55"/>
  <c r="T50" i="59"/>
  <c r="T42" i="55"/>
  <c r="T54" i="59"/>
  <c r="T36" i="59"/>
  <c r="T24" i="59"/>
  <c r="T38" i="55"/>
  <c r="T41" i="55"/>
  <c r="T56" i="59"/>
  <c r="I13" i="59"/>
  <c r="Q13" i="60"/>
  <c r="S13" i="60" s="1"/>
  <c r="T47" i="55"/>
  <c r="T32" i="55"/>
  <c r="T21" i="59"/>
  <c r="T51" i="55"/>
  <c r="T47" i="59"/>
  <c r="T28" i="59"/>
  <c r="T40" i="55"/>
  <c r="T30" i="55"/>
  <c r="T13" i="55"/>
  <c r="T2" i="52"/>
  <c r="T13" i="59"/>
  <c r="T43" i="59"/>
  <c r="T34" i="59"/>
  <c r="T22" i="59"/>
  <c r="T44" i="59"/>
  <c r="T34" i="55"/>
  <c r="T54" i="55"/>
  <c r="T17" i="59"/>
  <c r="T29" i="59"/>
  <c r="T49" i="55"/>
  <c r="T16" i="59"/>
  <c r="T35" i="55"/>
  <c r="T11" i="55"/>
  <c r="T55" i="59"/>
  <c r="T46" i="55"/>
  <c r="T48" i="55"/>
  <c r="T46" i="59"/>
  <c r="T14" i="59"/>
  <c r="T44" i="55"/>
  <c r="O12" i="50"/>
  <c r="P12" i="50" s="1"/>
  <c r="G12" i="50" s="1"/>
  <c r="F12" i="50"/>
  <c r="T36" i="55"/>
  <c r="T40" i="59"/>
  <c r="T33" i="59"/>
  <c r="T45" i="59"/>
  <c r="T19" i="59"/>
  <c r="T22" i="55"/>
  <c r="T53" i="59"/>
  <c r="T20" i="59"/>
  <c r="T2" i="56"/>
  <c r="T9" i="56" s="1"/>
  <c r="T23" i="59"/>
  <c r="T30" i="59"/>
  <c r="T32" i="59"/>
  <c r="T37" i="55"/>
  <c r="T64" i="55"/>
  <c r="T69" i="55"/>
  <c r="T67" i="55"/>
  <c r="T58" i="55"/>
  <c r="T24" i="55"/>
  <c r="T63" i="55"/>
  <c r="T65" i="55"/>
  <c r="T66" i="55"/>
  <c r="T57" i="55"/>
  <c r="D6" i="50"/>
  <c r="T60" i="55"/>
  <c r="T68" i="55"/>
  <c r="T8" i="55"/>
  <c r="T45" i="55"/>
  <c r="T61" i="55"/>
  <c r="T62" i="55"/>
  <c r="T59" i="55"/>
  <c r="T14" i="55"/>
  <c r="T55" i="55"/>
  <c r="T53" i="55"/>
  <c r="T25" i="55"/>
  <c r="T18" i="55"/>
  <c r="S70" i="58" l="1"/>
  <c r="R9" i="50"/>
  <c r="S9" i="50" s="1"/>
  <c r="F9" i="50"/>
  <c r="S70" i="57"/>
  <c r="T43" i="54"/>
  <c r="T28" i="54"/>
  <c r="T68" i="54"/>
  <c r="T60" i="54"/>
  <c r="T66" i="54"/>
  <c r="T55" i="54"/>
  <c r="T62" i="54"/>
  <c r="D5" i="50"/>
  <c r="O6" i="50" s="1"/>
  <c r="P6" i="50" s="1"/>
  <c r="T9" i="54"/>
  <c r="T27" i="54"/>
  <c r="T22" i="54"/>
  <c r="T41" i="54"/>
  <c r="T52" i="54"/>
  <c r="T20" i="54"/>
  <c r="T63" i="54"/>
  <c r="T24" i="54"/>
  <c r="T44" i="54"/>
  <c r="T8" i="54"/>
  <c r="T10" i="54"/>
  <c r="T21" i="54"/>
  <c r="T61" i="54"/>
  <c r="T34" i="54"/>
  <c r="T53" i="54"/>
  <c r="T19" i="54"/>
  <c r="T17" i="54"/>
  <c r="T30" i="54"/>
  <c r="T38" i="54"/>
  <c r="T15" i="54"/>
  <c r="T49" i="54"/>
  <c r="T32" i="54"/>
  <c r="T69" i="54"/>
  <c r="T48" i="54"/>
  <c r="T54" i="54"/>
  <c r="T51" i="54"/>
  <c r="T58" i="54"/>
  <c r="T31" i="54"/>
  <c r="T16" i="54"/>
  <c r="T29" i="54"/>
  <c r="T47" i="54"/>
  <c r="T14" i="54"/>
  <c r="T67" i="54"/>
  <c r="T57" i="54"/>
  <c r="T45" i="54"/>
  <c r="T64" i="54"/>
  <c r="T65" i="54"/>
  <c r="T18" i="54"/>
  <c r="T26" i="54"/>
  <c r="T46" i="54"/>
  <c r="T39" i="54"/>
  <c r="T35" i="54"/>
  <c r="T37" i="54"/>
  <c r="T59" i="54"/>
  <c r="T56" i="54"/>
  <c r="T23" i="54"/>
  <c r="T25" i="54"/>
  <c r="T12" i="54"/>
  <c r="T36" i="54"/>
  <c r="T40" i="54"/>
  <c r="T42" i="54"/>
  <c r="T33" i="54"/>
  <c r="T11" i="54"/>
  <c r="T50" i="54"/>
  <c r="T13" i="54"/>
  <c r="F8" i="50"/>
  <c r="O8" i="50"/>
  <c r="P8" i="50" s="1"/>
  <c r="O9" i="50"/>
  <c r="P9" i="50" s="1"/>
  <c r="T10" i="52"/>
  <c r="T24" i="52"/>
  <c r="T17" i="52"/>
  <c r="T14" i="52"/>
  <c r="T22" i="52"/>
  <c r="T64" i="52"/>
  <c r="T26" i="52"/>
  <c r="T28" i="52"/>
  <c r="T30" i="52"/>
  <c r="T66" i="52"/>
  <c r="T40" i="52"/>
  <c r="T21" i="52"/>
  <c r="T59" i="52"/>
  <c r="T36" i="52"/>
  <c r="T31" i="52"/>
  <c r="T15" i="52"/>
  <c r="T23" i="52"/>
  <c r="T63" i="52"/>
  <c r="T33" i="52"/>
  <c r="T25" i="52"/>
  <c r="T13" i="52"/>
  <c r="T60" i="52"/>
  <c r="T7" i="52"/>
  <c r="T54" i="52"/>
  <c r="T49" i="52"/>
  <c r="T6" i="52"/>
  <c r="T9" i="52"/>
  <c r="T48" i="52"/>
  <c r="T53" i="52"/>
  <c r="T69" i="52"/>
  <c r="T39" i="52"/>
  <c r="D3" i="50"/>
  <c r="T51" i="52"/>
  <c r="T41" i="52"/>
  <c r="T68" i="52"/>
  <c r="T29" i="52"/>
  <c r="T11" i="52"/>
  <c r="T61" i="52"/>
  <c r="T12" i="52"/>
  <c r="T44" i="52"/>
  <c r="T65" i="52"/>
  <c r="T35" i="52"/>
  <c r="T56" i="52"/>
  <c r="T32" i="52"/>
  <c r="T8" i="52"/>
  <c r="T52" i="52"/>
  <c r="T37" i="52"/>
  <c r="T62" i="52"/>
  <c r="T20" i="52"/>
  <c r="T27" i="52"/>
  <c r="T18" i="52"/>
  <c r="T58" i="52"/>
  <c r="T38" i="52"/>
  <c r="T46" i="52"/>
  <c r="T57" i="52"/>
  <c r="T45" i="52"/>
  <c r="T16" i="52"/>
  <c r="T43" i="52"/>
  <c r="T50" i="52"/>
  <c r="T42" i="52"/>
  <c r="T47" i="52"/>
  <c r="T67" i="52"/>
  <c r="T55" i="52"/>
  <c r="T34" i="52"/>
  <c r="T19" i="52"/>
  <c r="F6" i="50"/>
  <c r="U6" i="50"/>
  <c r="V6" i="50" s="1"/>
  <c r="G6" i="50" s="1"/>
  <c r="O10" i="50"/>
  <c r="P10" i="50" s="1"/>
  <c r="R10" i="50"/>
  <c r="S10" i="50" s="1"/>
  <c r="G9" i="50" s="1"/>
  <c r="F10" i="50"/>
  <c r="U10" i="50"/>
  <c r="V10" i="50" s="1"/>
  <c r="G10" i="50" s="1"/>
  <c r="T48" i="56"/>
  <c r="T37" i="56"/>
  <c r="T41" i="56"/>
  <c r="T49" i="56"/>
  <c r="T51" i="56"/>
  <c r="T68" i="56"/>
  <c r="T47" i="56"/>
  <c r="T58" i="56"/>
  <c r="T16" i="56"/>
  <c r="T23" i="56"/>
  <c r="T27" i="56"/>
  <c r="T61" i="56"/>
  <c r="T44" i="56"/>
  <c r="T59" i="56"/>
  <c r="T52" i="56"/>
  <c r="T45" i="56"/>
  <c r="T24" i="56"/>
  <c r="T55" i="56"/>
  <c r="T69" i="56"/>
  <c r="T39" i="56"/>
  <c r="T21" i="56"/>
  <c r="T40" i="56"/>
  <c r="T67" i="56"/>
  <c r="T65" i="56"/>
  <c r="T19" i="56"/>
  <c r="T60" i="56"/>
  <c r="T25" i="56"/>
  <c r="T20" i="56"/>
  <c r="T63" i="56"/>
  <c r="T26" i="56"/>
  <c r="T64" i="56"/>
  <c r="T11" i="56"/>
  <c r="T53" i="56"/>
  <c r="T62" i="56"/>
  <c r="T36" i="56"/>
  <c r="D7" i="50"/>
  <c r="T31" i="56"/>
  <c r="T66" i="56"/>
  <c r="T15" i="56"/>
  <c r="T43" i="56"/>
  <c r="T28" i="56"/>
  <c r="T57" i="56"/>
  <c r="T14" i="56"/>
  <c r="T35" i="56"/>
  <c r="T50" i="56"/>
  <c r="T17" i="56"/>
  <c r="T34" i="56"/>
  <c r="T42" i="56"/>
  <c r="T46" i="56"/>
  <c r="T32" i="56"/>
  <c r="T54" i="56"/>
  <c r="T13" i="56"/>
  <c r="T10" i="56"/>
  <c r="T29" i="56"/>
  <c r="T38" i="56"/>
  <c r="T18" i="56"/>
  <c r="T30" i="56"/>
  <c r="T12" i="56"/>
  <c r="T56" i="56"/>
  <c r="T33" i="56"/>
  <c r="T22" i="56"/>
  <c r="S70" i="55"/>
  <c r="T5" i="52"/>
  <c r="T2" i="60"/>
  <c r="T13" i="60" s="1"/>
  <c r="S70" i="59"/>
  <c r="G8" i="50" l="1"/>
  <c r="R6" i="50"/>
  <c r="S6" i="50" s="1"/>
  <c r="S70" i="54"/>
  <c r="S70" i="56"/>
  <c r="O5" i="50"/>
  <c r="P5" i="50" s="1"/>
  <c r="G4" i="50" s="1"/>
  <c r="R5" i="50"/>
  <c r="S5" i="50" s="1"/>
  <c r="G5" i="50" s="1"/>
  <c r="F5" i="50"/>
  <c r="T58" i="60"/>
  <c r="T62" i="60"/>
  <c r="T63" i="60"/>
  <c r="T35" i="60"/>
  <c r="T64" i="60"/>
  <c r="D11" i="50"/>
  <c r="T67" i="60"/>
  <c r="T66" i="60"/>
  <c r="T60" i="60"/>
  <c r="T31" i="60"/>
  <c r="T68" i="60"/>
  <c r="T47" i="60"/>
  <c r="T57" i="60"/>
  <c r="T30" i="60"/>
  <c r="T69" i="60"/>
  <c r="T28" i="60"/>
  <c r="T26" i="60"/>
  <c r="T55" i="60"/>
  <c r="T65" i="60"/>
  <c r="T54" i="60"/>
  <c r="T29" i="60"/>
  <c r="T59" i="60"/>
  <c r="T61" i="60"/>
  <c r="T56" i="60"/>
  <c r="T14" i="60"/>
  <c r="T16" i="60"/>
  <c r="T52" i="60"/>
  <c r="T45" i="60"/>
  <c r="T39" i="60"/>
  <c r="T20" i="60"/>
  <c r="T42" i="60"/>
  <c r="T44" i="60"/>
  <c r="T15" i="60"/>
  <c r="T19" i="60"/>
  <c r="T33" i="60"/>
  <c r="T50" i="60"/>
  <c r="T25" i="60"/>
  <c r="T43" i="60"/>
  <c r="T49" i="60"/>
  <c r="T53" i="60"/>
  <c r="T24" i="60"/>
  <c r="T17" i="60"/>
  <c r="T46" i="60"/>
  <c r="T21" i="60"/>
  <c r="T41" i="60"/>
  <c r="T37" i="60"/>
  <c r="T18" i="60"/>
  <c r="T51" i="60"/>
  <c r="T36" i="60"/>
  <c r="T40" i="60"/>
  <c r="T22" i="60"/>
  <c r="T23" i="60"/>
  <c r="T32" i="60"/>
  <c r="T48" i="60"/>
  <c r="T27" i="60"/>
  <c r="T34" i="60"/>
  <c r="T38" i="60"/>
  <c r="F7" i="50"/>
  <c r="L10" i="50"/>
  <c r="M10" i="50" s="1"/>
  <c r="L9" i="50"/>
  <c r="M9" i="50" s="1"/>
  <c r="L7" i="50"/>
  <c r="M7" i="50" s="1"/>
  <c r="L8" i="50"/>
  <c r="M8" i="50" s="1"/>
  <c r="S70" i="52"/>
  <c r="F3" i="50"/>
  <c r="L3" i="50"/>
  <c r="M3" i="50" s="1"/>
  <c r="L6" i="50"/>
  <c r="M6" i="50" s="1"/>
  <c r="L4" i="50"/>
  <c r="M4" i="50" s="1"/>
  <c r="L5" i="50"/>
  <c r="M5" i="50" s="1"/>
  <c r="S70" i="60" l="1"/>
  <c r="G7" i="50"/>
  <c r="L11" i="50"/>
  <c r="M11" i="50" s="1"/>
  <c r="F11" i="50"/>
  <c r="L12" i="50"/>
  <c r="M12" i="50" s="1"/>
  <c r="G3" i="50"/>
  <c r="G11" i="50" l="1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<sst xmlns="http://schemas.openxmlformats.org/spreadsheetml/2006/main" count="416" uniqueCount="61">
  <si>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</si>
  <si>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</si>
  <si>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</si>
  <si>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</si>
  <si>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</si>
  <si>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</si>
  <si>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</si>
  <si>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</si>
  <si>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</si>
  <si>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</si>
  <si>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</si>
  <si>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</si>
  <si>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</si>
  <si>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</si>
  <si>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</si>
  <si>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</si>
  <si>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</si>
  <si>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</si>
  <si>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</si>
  <si>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</si>
  <si>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</si>
  <si>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</si>
  <si>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</si>
  <si>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</si>
  <si>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</si>
  <si>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</si>
  <si>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</si>
  <si>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</si>
  <si>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</si>
  <si>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</si>
  <si>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</si>
  <si>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</si>
  <si>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</si>
  <si>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</si>
  <si>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</si>
  <si>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</si>
  <si>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</si>
  <si>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</si>
  <si>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</si>
  <si>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</si>
  <si>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</si>
  <si>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</si>
  <si>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</si>
  <si>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</si>
  <si>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</si>
  <si>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</si>
  <si>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</si>
  <si>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</si>
  <si>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</si>
  <si>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</si>
  <si>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</si>
  <si>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</si>
  <si>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</si>
  <si>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</si>
  <si>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</si>
  <si>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</si>
  <si>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</si>
  <si>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</si>
  <si>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</si>
  <si>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Crime Risk Factor</t>
  </si>
  <si>
    <t>All other variables from metasocialcutfairc.xls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</si>
</sst>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164" fontId="7" fillId="0" borderId="0" xfId="0" applyNumberFormat="1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>
      <selection activeCell="F18" sqref="F18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4" width="9.140625" style="8"/>
    <col min="16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t="s">
        <v>59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52</v>
      </c>
      <c r="X1" s="20" t="s">
        <v>46</v>
      </c>
    </row>
    <row r="2" spans="1:24" ht="15" x14ac:dyDescent="0.2">
      <c r="A2" s="18">
        <v>8</v>
      </c>
      <c r="B2" s="19">
        <v>30436</v>
      </c>
      <c r="C2" s="19">
        <v>14001</v>
      </c>
      <c r="D2" s="23">
        <v>8.6999999999999994E-2</v>
      </c>
      <c r="E2" s="24">
        <v>1</v>
      </c>
      <c r="F2" s="24">
        <v>0.56200000000000006</v>
      </c>
      <c r="G2" s="24"/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34151</v>
      </c>
      <c r="U2" s="19">
        <v>15709</v>
      </c>
      <c r="V2" s="23">
        <v>7.5999999999999998E-2</v>
      </c>
      <c r="W2" s="19">
        <v>3130</v>
      </c>
      <c r="X2" s="23">
        <v>0.59599999999999997</v>
      </c>
    </row>
    <row r="3" spans="1:24" ht="15" x14ac:dyDescent="0.2">
      <c r="A3" s="18">
        <v>9</v>
      </c>
      <c r="B3" s="19">
        <v>32067</v>
      </c>
      <c r="C3" s="19">
        <v>14751</v>
      </c>
      <c r="D3" s="23">
        <v>8.3000000000000004E-2</v>
      </c>
      <c r="E3" s="24">
        <v>0.94099999999999995</v>
      </c>
      <c r="F3" s="24">
        <v>0.57599999999999996</v>
      </c>
      <c r="G3" s="24"/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35981</v>
      </c>
      <c r="U3" s="19">
        <v>16551</v>
      </c>
      <c r="V3" s="23">
        <v>7.2999999999999995E-2</v>
      </c>
      <c r="W3" s="19">
        <v>2981</v>
      </c>
      <c r="X3" s="23">
        <v>0.61199999999999999</v>
      </c>
    </row>
    <row r="4" spans="1:24" ht="15" x14ac:dyDescent="0.2">
      <c r="A4" s="18">
        <v>10</v>
      </c>
      <c r="B4" s="19">
        <v>33785</v>
      </c>
      <c r="C4" s="19">
        <v>15541</v>
      </c>
      <c r="D4" s="23">
        <v>7.9000000000000001E-2</v>
      </c>
      <c r="E4" s="24">
        <v>0.94099999999999995</v>
      </c>
      <c r="F4" s="24">
        <v>0.59199999999999997</v>
      </c>
      <c r="G4" s="24"/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37908</v>
      </c>
      <c r="U4" s="19">
        <v>17438</v>
      </c>
      <c r="V4" s="23">
        <v>6.9000000000000006E-2</v>
      </c>
      <c r="W4" s="19">
        <v>2839</v>
      </c>
      <c r="X4" s="23">
        <v>0.628</v>
      </c>
    </row>
    <row r="5" spans="1:24" ht="15" x14ac:dyDescent="0.2">
      <c r="A5" s="18">
        <v>11</v>
      </c>
      <c r="B5" s="19">
        <v>35595</v>
      </c>
      <c r="C5" s="19">
        <v>16374</v>
      </c>
      <c r="D5" s="23">
        <v>7.4999999999999997E-2</v>
      </c>
      <c r="E5" s="24">
        <v>0.94099999999999995</v>
      </c>
      <c r="F5" s="24">
        <v>0.60699999999999998</v>
      </c>
      <c r="G5" s="24"/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39939</v>
      </c>
      <c r="U5" s="19">
        <v>18372</v>
      </c>
      <c r="V5" s="23">
        <v>6.6000000000000003E-2</v>
      </c>
      <c r="W5" s="19">
        <v>2705</v>
      </c>
      <c r="X5" s="23">
        <v>0.64500000000000002</v>
      </c>
    </row>
    <row r="6" spans="1:24" ht="15" x14ac:dyDescent="0.2">
      <c r="A6" s="18">
        <v>12</v>
      </c>
      <c r="B6" s="19">
        <v>42079</v>
      </c>
      <c r="C6" s="19">
        <v>19356</v>
      </c>
      <c r="D6" s="23">
        <v>6.3E-2</v>
      </c>
      <c r="E6" s="24">
        <v>0.94099999999999995</v>
      </c>
      <c r="F6" s="24">
        <v>0.66200000000000003</v>
      </c>
      <c r="G6" s="24"/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42079</v>
      </c>
      <c r="U6" s="19">
        <v>19356</v>
      </c>
      <c r="V6" s="23">
        <v>6.3E-2</v>
      </c>
      <c r="W6" s="19">
        <v>2576</v>
      </c>
      <c r="X6" s="23">
        <v>0.66200000000000003</v>
      </c>
    </row>
    <row r="7" spans="1:24" ht="15" x14ac:dyDescent="0.2">
      <c r="A7" s="18">
        <v>13</v>
      </c>
      <c r="B7" s="19">
        <v>45873</v>
      </c>
      <c r="C7" s="19">
        <v>20957</v>
      </c>
      <c r="D7" s="23">
        <v>6.0999999999999999E-2</v>
      </c>
      <c r="E7" s="24">
        <v>0.61399999999999999</v>
      </c>
      <c r="F7" s="24">
        <v>0.66800000000000004</v>
      </c>
      <c r="G7" s="24"/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45873</v>
      </c>
      <c r="U7" s="19">
        <v>20957</v>
      </c>
      <c r="V7" s="23">
        <v>6.0999999999999999E-2</v>
      </c>
      <c r="W7" s="19">
        <v>2534</v>
      </c>
      <c r="X7" s="23">
        <v>0.66800000000000004</v>
      </c>
    </row>
    <row r="8" spans="1:24" ht="15" x14ac:dyDescent="0.2">
      <c r="A8" s="18">
        <v>14</v>
      </c>
      <c r="B8" s="19">
        <v>50009</v>
      </c>
      <c r="C8" s="19">
        <v>22689</v>
      </c>
      <c r="D8" s="23">
        <v>5.8999999999999997E-2</v>
      </c>
      <c r="E8" s="24">
        <v>0.61399999999999999</v>
      </c>
      <c r="F8" s="24">
        <v>0.67400000000000004</v>
      </c>
      <c r="G8" s="24"/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50009</v>
      </c>
      <c r="U8" s="19">
        <v>22689</v>
      </c>
      <c r="V8" s="23">
        <v>5.8999999999999997E-2</v>
      </c>
      <c r="W8" s="19">
        <v>2492</v>
      </c>
      <c r="X8" s="23">
        <v>0.67400000000000004</v>
      </c>
    </row>
    <row r="9" spans="1:24" ht="15" x14ac:dyDescent="0.2">
      <c r="A9" s="18">
        <v>15</v>
      </c>
      <c r="B9" s="19">
        <v>54518</v>
      </c>
      <c r="C9" s="19">
        <v>24565</v>
      </c>
      <c r="D9" s="23">
        <v>5.7000000000000002E-2</v>
      </c>
      <c r="E9" s="24">
        <v>0.61399999999999999</v>
      </c>
      <c r="F9" s="24">
        <v>0.68100000000000005</v>
      </c>
      <c r="G9" s="24"/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54518</v>
      </c>
      <c r="U9" s="19">
        <v>24565</v>
      </c>
      <c r="V9" s="23">
        <v>5.7000000000000002E-2</v>
      </c>
      <c r="W9" s="19">
        <v>2451</v>
      </c>
      <c r="X9" s="23">
        <v>0.68100000000000005</v>
      </c>
    </row>
    <row r="10" spans="1:24" ht="15" x14ac:dyDescent="0.2">
      <c r="A10" s="18">
        <v>16</v>
      </c>
      <c r="B10" s="19">
        <v>87453</v>
      </c>
      <c r="C10" s="19">
        <v>38173</v>
      </c>
      <c r="D10" s="23">
        <v>4.7E-2</v>
      </c>
      <c r="E10" s="24">
        <v>0.61399999999999999</v>
      </c>
      <c r="F10" s="24">
        <v>0.72499999999999998</v>
      </c>
      <c r="G10" s="24"/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59434</v>
      </c>
      <c r="U10" s="19">
        <v>26596</v>
      </c>
      <c r="V10" s="23">
        <v>5.6000000000000001E-2</v>
      </c>
      <c r="W10" s="19">
        <v>2410</v>
      </c>
      <c r="X10" s="23">
        <v>0.68700000000000006</v>
      </c>
    </row>
    <row r="11" spans="1:24" ht="15" x14ac:dyDescent="0.2">
      <c r="A11" s="18">
        <v>17</v>
      </c>
      <c r="B11" s="19">
        <v>102161</v>
      </c>
      <c r="C11" s="19">
        <v>44227</v>
      </c>
      <c r="D11" s="23">
        <v>4.5999999999999999E-2</v>
      </c>
      <c r="E11" s="24">
        <v>0.32600000000000001</v>
      </c>
      <c r="F11" s="24">
        <v>0.72499999999999998</v>
      </c>
      <c r="G11" s="24"/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69430</v>
      </c>
      <c r="U11" s="19">
        <v>30815</v>
      </c>
      <c r="V11" s="23">
        <v>5.5E-2</v>
      </c>
      <c r="W11" s="19">
        <v>2410</v>
      </c>
      <c r="X11" s="23">
        <v>0.68700000000000006</v>
      </c>
    </row>
    <row r="12" spans="1:24" ht="15" x14ac:dyDescent="0.2">
      <c r="A12" s="18">
        <v>18</v>
      </c>
      <c r="B12" s="19">
        <v>217278</v>
      </c>
      <c r="C12" s="19">
        <v>91228</v>
      </c>
      <c r="D12" s="23">
        <v>4.2000000000000003E-2</v>
      </c>
      <c r="E12" s="24">
        <v>0.32600000000000001</v>
      </c>
      <c r="F12" s="24">
        <v>0.72499999999999998</v>
      </c>
      <c r="G12" s="24"/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81107</v>
      </c>
      <c r="U12" s="19">
        <v>35702</v>
      </c>
      <c r="V12" s="23">
        <v>5.3999999999999999E-2</v>
      </c>
      <c r="W12" s="19">
        <v>2410</v>
      </c>
      <c r="X12" s="23">
        <v>0.68700000000000006</v>
      </c>
    </row>
    <row r="13" spans="1:24" ht="15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ht="15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5" x14ac:dyDescent="0.2">
      <c r="B16" s="14"/>
      <c r="C16" s="14"/>
      <c r="D16" s="17"/>
      <c r="E16" s="17"/>
      <c r="F16" s="16" t="s">
        <v>51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ht="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ht="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ht="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ht="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ht="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ht="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ht="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ht="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ht="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ht="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ht="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ht="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ht="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ht="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ht="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ht="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ht="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ht="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ht="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ht="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ht="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ht="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ht="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ht="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ht="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ht="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ht="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ht="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ht="15" x14ac:dyDescent="0.2">
      <c r="N54" s="22">
        <v>66</v>
      </c>
      <c r="O54" s="31">
        <v>5.5E-2</v>
      </c>
    </row>
    <row r="55" spans="12:15" ht="15" x14ac:dyDescent="0.2">
      <c r="N55" s="22">
        <v>67</v>
      </c>
      <c r="O55" s="31">
        <v>5.5E-2</v>
      </c>
    </row>
    <row r="56" spans="12:15" ht="15" x14ac:dyDescent="0.2">
      <c r="N56" s="22">
        <v>68</v>
      </c>
      <c r="O56" s="31">
        <v>5.5E-2</v>
      </c>
    </row>
    <row r="57" spans="12:15" ht="15" x14ac:dyDescent="0.2">
      <c r="N57" s="22">
        <v>69</v>
      </c>
      <c r="O57" s="31">
        <v>5.5E-2</v>
      </c>
    </row>
    <row r="58" spans="12:15" ht="15" x14ac:dyDescent="0.2">
      <c r="N58" s="22">
        <v>70</v>
      </c>
      <c r="O58" s="31">
        <v>5.5E-2</v>
      </c>
    </row>
    <row r="59" spans="12:15" ht="15" x14ac:dyDescent="0.2">
      <c r="N59" s="22">
        <v>71</v>
      </c>
      <c r="O59" s="31">
        <v>5.5E-2</v>
      </c>
    </row>
    <row r="60" spans="12:15" ht="15" x14ac:dyDescent="0.2">
      <c r="N60" s="22">
        <v>72</v>
      </c>
      <c r="O60" s="31">
        <v>5.5E-2</v>
      </c>
    </row>
    <row r="61" spans="12:15" ht="15" x14ac:dyDescent="0.2">
      <c r="N61" s="22">
        <v>73</v>
      </c>
      <c r="O61" s="31">
        <v>5.5E-2</v>
      </c>
    </row>
    <row r="62" spans="12:15" ht="15" x14ac:dyDescent="0.2">
      <c r="N62" s="22">
        <v>74</v>
      </c>
      <c r="O62" s="31">
        <v>5.5E-2</v>
      </c>
    </row>
    <row r="63" spans="12:15" ht="15" x14ac:dyDescent="0.2">
      <c r="N63" s="22">
        <v>75</v>
      </c>
      <c r="O63" s="31">
        <v>5.5E-2</v>
      </c>
    </row>
    <row r="64" spans="12:15" ht="15" x14ac:dyDescent="0.2">
      <c r="N64" s="22">
        <v>76</v>
      </c>
      <c r="O64" s="31">
        <v>5.5E-2</v>
      </c>
    </row>
    <row r="65" spans="14:15" ht="15" x14ac:dyDescent="0.2">
      <c r="N65" s="22">
        <v>77</v>
      </c>
      <c r="O65" s="31">
        <v>5.5E-2</v>
      </c>
    </row>
    <row r="66" spans="14:15" ht="15" x14ac:dyDescent="0.2">
      <c r="N66" s="22">
        <v>78</v>
      </c>
      <c r="O66" s="31">
        <v>5.5E-2</v>
      </c>
    </row>
    <row r="67" spans="14:15" ht="15" x14ac:dyDescent="0.2">
      <c r="N67" s="22">
        <v>79</v>
      </c>
      <c r="O67" s="31">
        <v>5.5E-2</v>
      </c>
    </row>
    <row r="68" spans="14:15" ht="15" x14ac:dyDescent="0.2">
      <c r="N68" s="22">
        <v>80</v>
      </c>
      <c r="O68" s="31">
        <v>5.5E-2</v>
      </c>
    </row>
    <row r="69" spans="14:15" ht="15" x14ac:dyDescent="0.2">
      <c r="N69" s="22">
        <v>81</v>
      </c>
      <c r="O69" s="31">
        <v>5.5E-2</v>
      </c>
    </row>
    <row r="70" spans="14:15" ht="15" x14ac:dyDescent="0.2">
      <c r="N70" s="22">
        <v>82</v>
      </c>
      <c r="O70" s="31">
        <v>5.5E-2</v>
      </c>
    </row>
    <row r="71" spans="14:15" ht="15" x14ac:dyDescent="0.2">
      <c r="N71" s="22">
        <v>83</v>
      </c>
      <c r="O71" s="31">
        <v>5.5E-2</v>
      </c>
    </row>
    <row r="72" spans="14:15" ht="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Meta!A9+6</f>
        <v>21</v>
      </c>
      <c r="C2" s="7">
        <f>Meta!B9</f>
        <v>54518</v>
      </c>
      <c r="D2" s="7">
        <f>Meta!C9</f>
        <v>24565</v>
      </c>
      <c r="E2" s="1">
        <f>Meta!D9</f>
        <v>5.7000000000000002E-2</v>
      </c>
      <c r="F2" s="1">
        <f>Meta!F9</f>
        <v>0.68100000000000005</v>
      </c>
      <c r="G2" s="1">
        <f>Meta!I9</f>
        <v>1.8114695812355892</v>
      </c>
      <c r="H2" s="1">
        <f>Meta!E9</f>
        <v>0.61399999999999999</v>
      </c>
      <c r="I2" s="13"/>
      <c r="J2" s="1">
        <f>Meta!X8</f>
        <v>0.67400000000000004</v>
      </c>
      <c r="K2" s="1">
        <f>Meta!D8</f>
        <v>5.8999999999999997E-2</v>
      </c>
      <c r="L2" s="29"/>
      <c r="N2" s="22">
        <f>Meta!T9</f>
        <v>54518</v>
      </c>
      <c r="O2" s="22">
        <f>Meta!U9</f>
        <v>24565</v>
      </c>
      <c r="P2" s="1">
        <f>Meta!V9</f>
        <v>5.7000000000000002E-2</v>
      </c>
      <c r="Q2" s="1">
        <f>Meta!X9</f>
        <v>0.68100000000000005</v>
      </c>
      <c r="R2" s="22">
        <f>Meta!W9</f>
        <v>2451</v>
      </c>
      <c r="T2" s="12">
        <f>IRR(S5:S69)+1</f>
        <v>1.0409566122073093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2720.643687064101</v>
      </c>
      <c r="D11" s="5">
        <f t="shared" ref="D11:D36" si="0">IF(A11&lt;startage,1,0)*(C11*(1-initialunempprob))+IF(A11=startage,1,0)*(C11*(1-unempprob))+IF(A11&gt;startage,1,0)*(C11*(1-unempprob)+unempprob*300*52)</f>
        <v>2560.125709527319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195.8496167788399</v>
      </c>
      <c r="G11" s="5">
        <f t="shared" ref="G11:G56" si="3">D11-F11</f>
        <v>2364.2760927484792</v>
      </c>
      <c r="H11" s="22">
        <f>0.1*Grade14!H11</f>
        <v>1234.3515090443198</v>
      </c>
      <c r="I11" s="5">
        <f t="shared" ref="I11:I36" si="4">G11+IF(A11&lt;startage,1,0)*(H11*(1-initialunempprob))+IF(A11&gt;=startage,1,0)*(H11*(1-unempprob))</f>
        <v>3525.8008627591844</v>
      </c>
      <c r="J11" s="26">
        <f t="shared" ref="J11:J56" si="5">(F11-(IF(A11&gt;startage,1,0)*(unempprob*300*52)))/(IF(A11&lt;startage,1,0)*((C11+H11)*(1-initialunempprob))+IF(A11&gt;=startage,1,0)*((C11+H11)*(1-unempprob)))</f>
        <v>5.2624398195273592E-2</v>
      </c>
      <c r="L11" s="22">
        <f>0.1*Grade14!L11</f>
        <v>3721.6504795380238</v>
      </c>
      <c r="M11" s="5">
        <f>scrimecost*Meta!O8</f>
        <v>8269.6740000000009</v>
      </c>
      <c r="N11" s="5">
        <f>L11-Grade14!L11</f>
        <v>-33494.854315842211</v>
      </c>
      <c r="O11" s="5"/>
      <c r="P11" s="22"/>
      <c r="Q11" s="22">
        <f>0.05*feel*Grade14!G11</f>
        <v>280.59425315133097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-42054.448568993539</v>
      </c>
      <c r="T11" s="22">
        <f t="shared" ref="T11:T42" si="7">S11/sreturn^(A11-startage+1)</f>
        <v>-42054.448568993539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30096.006339125881</v>
      </c>
      <c r="D12" s="5">
        <f t="shared" si="0"/>
        <v>28380.533977795705</v>
      </c>
      <c r="E12" s="5">
        <f t="shared" si="1"/>
        <v>18880.533977795705</v>
      </c>
      <c r="F12" s="5">
        <f t="shared" si="2"/>
        <v>6466.244343750297</v>
      </c>
      <c r="G12" s="5">
        <f t="shared" si="3"/>
        <v>21914.28963404541</v>
      </c>
      <c r="H12" s="22">
        <f t="shared" ref="H12:H36" si="10">benefits*B12/expnorm</f>
        <v>13560.812864019723</v>
      </c>
      <c r="I12" s="5">
        <f t="shared" si="4"/>
        <v>34702.136164816009</v>
      </c>
      <c r="J12" s="26">
        <f t="shared" si="5"/>
        <v>0.15706822235586368</v>
      </c>
      <c r="L12" s="22">
        <f t="shared" ref="L12:L36" si="11">(sincome+sbenefits)*(1-sunemp)*B12/expnorm</f>
        <v>41168.380508566304</v>
      </c>
      <c r="M12" s="5">
        <f>scrimecost*Meta!O9</f>
        <v>7509.8640000000005</v>
      </c>
      <c r="N12" s="5">
        <f>L12-Grade14!L12</f>
        <v>3021.4630933015651</v>
      </c>
      <c r="O12" s="5">
        <f>Grade14!M12-M12</f>
        <v>125.6239999999998</v>
      </c>
      <c r="P12" s="22">
        <f t="shared" ref="P12:P56" si="12">(spart-initialspart)*(L12*J12+nptrans)</f>
        <v>91.141710406252145</v>
      </c>
      <c r="Q12" s="22"/>
      <c r="R12" s="22"/>
      <c r="S12" s="22">
        <f t="shared" si="6"/>
        <v>1396.4705952439954</v>
      </c>
      <c r="T12" s="22">
        <f t="shared" si="7"/>
        <v>1341.5262258460821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30848.406497604028</v>
      </c>
      <c r="D13" s="5">
        <f t="shared" si="0"/>
        <v>29979.247327240599</v>
      </c>
      <c r="E13" s="5">
        <f t="shared" si="1"/>
        <v>20479.247327240599</v>
      </c>
      <c r="F13" s="5">
        <f t="shared" si="2"/>
        <v>6988.2242523440555</v>
      </c>
      <c r="G13" s="5">
        <f t="shared" si="3"/>
        <v>22991.023074896544</v>
      </c>
      <c r="H13" s="22">
        <f t="shared" si="10"/>
        <v>13899.833185620215</v>
      </c>
      <c r="I13" s="5">
        <f t="shared" si="4"/>
        <v>36098.565768936402</v>
      </c>
      <c r="J13" s="26">
        <f t="shared" si="5"/>
        <v>0.14453489522193771</v>
      </c>
      <c r="L13" s="22">
        <f t="shared" si="11"/>
        <v>42197.590021280463</v>
      </c>
      <c r="M13" s="5">
        <f>scrimecost*Meta!O10</f>
        <v>6882.4079999999994</v>
      </c>
      <c r="N13" s="5">
        <f>L13-Grade14!L13</f>
        <v>3096.9996706341044</v>
      </c>
      <c r="O13" s="5">
        <f>Grade14!M13-M13</f>
        <v>115.1279999999997</v>
      </c>
      <c r="P13" s="22">
        <f t="shared" si="12"/>
        <v>88.571169766408474</v>
      </c>
      <c r="Q13" s="22"/>
      <c r="R13" s="22"/>
      <c r="S13" s="22">
        <f t="shared" si="6"/>
        <v>1420.0321505174952</v>
      </c>
      <c r="T13" s="22">
        <f t="shared" si="7"/>
        <v>1310.4876147426521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31619.616660044128</v>
      </c>
      <c r="D14" s="5">
        <f t="shared" si="0"/>
        <v>30706.498510421614</v>
      </c>
      <c r="E14" s="5">
        <f t="shared" si="1"/>
        <v>21206.498510421614</v>
      </c>
      <c r="F14" s="5">
        <f t="shared" si="2"/>
        <v>7225.6717636526573</v>
      </c>
      <c r="G14" s="5">
        <f t="shared" si="3"/>
        <v>23480.826746768958</v>
      </c>
      <c r="H14" s="22">
        <f t="shared" si="10"/>
        <v>14247.329015260721</v>
      </c>
      <c r="I14" s="5">
        <f t="shared" si="4"/>
        <v>36916.058008159816</v>
      </c>
      <c r="J14" s="26">
        <f t="shared" si="5"/>
        <v>0.14649944863530537</v>
      </c>
      <c r="L14" s="22">
        <f t="shared" si="11"/>
        <v>43252.529771812471</v>
      </c>
      <c r="M14" s="5">
        <f>scrimecost*Meta!O11</f>
        <v>6431.424</v>
      </c>
      <c r="N14" s="5">
        <f>L14-Grade14!L14</f>
        <v>3174.424662399957</v>
      </c>
      <c r="O14" s="5">
        <f>Grade14!M14-M14</f>
        <v>107.58400000000074</v>
      </c>
      <c r="P14" s="22">
        <f t="shared" si="12"/>
        <v>90.233302345568688</v>
      </c>
      <c r="Q14" s="22"/>
      <c r="R14" s="22"/>
      <c r="S14" s="22">
        <f t="shared" si="6"/>
        <v>1448.7947054281233</v>
      </c>
      <c r="T14" s="22">
        <f t="shared" si="7"/>
        <v>1284.4256374806266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32410.107076545231</v>
      </c>
      <c r="D15" s="5">
        <f t="shared" si="0"/>
        <v>31451.930973182152</v>
      </c>
      <c r="E15" s="5">
        <f t="shared" si="1"/>
        <v>21951.930973182152</v>
      </c>
      <c r="F15" s="5">
        <f t="shared" si="2"/>
        <v>7469.0554627439724</v>
      </c>
      <c r="G15" s="5">
        <f t="shared" si="3"/>
        <v>23982.875510438178</v>
      </c>
      <c r="H15" s="22">
        <f t="shared" si="10"/>
        <v>14603.512240642238</v>
      </c>
      <c r="I15" s="5">
        <f t="shared" si="4"/>
        <v>37753.987553363811</v>
      </c>
      <c r="J15" s="26">
        <f t="shared" si="5"/>
        <v>0.1484160861117616</v>
      </c>
      <c r="L15" s="22">
        <f t="shared" si="11"/>
        <v>44333.843016107785</v>
      </c>
      <c r="M15" s="5">
        <f>scrimecost*Meta!O12</f>
        <v>6144.6570000000002</v>
      </c>
      <c r="N15" s="5">
        <f>L15-Grade14!L15</f>
        <v>3253.7852789599638</v>
      </c>
      <c r="O15" s="5">
        <f>Grade14!M15-M15</f>
        <v>102.78700000000026</v>
      </c>
      <c r="P15" s="22">
        <f t="shared" si="12"/>
        <v>91.936988239207892</v>
      </c>
      <c r="Q15" s="22"/>
      <c r="R15" s="22"/>
      <c r="S15" s="22">
        <f t="shared" si="6"/>
        <v>1480.0787826115193</v>
      </c>
      <c r="T15" s="22">
        <f t="shared" si="7"/>
        <v>1260.5332914708536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33220.359753458855</v>
      </c>
      <c r="D16" s="5">
        <f t="shared" si="0"/>
        <v>32215.9992475117</v>
      </c>
      <c r="E16" s="5">
        <f t="shared" si="1"/>
        <v>22715.9992475117</v>
      </c>
      <c r="F16" s="5">
        <f t="shared" si="2"/>
        <v>7718.5237543125695</v>
      </c>
      <c r="G16" s="5">
        <f t="shared" si="3"/>
        <v>24497.47549319913</v>
      </c>
      <c r="H16" s="22">
        <f t="shared" si="10"/>
        <v>14968.600046658294</v>
      </c>
      <c r="I16" s="5">
        <f t="shared" si="4"/>
        <v>38612.865337197902</v>
      </c>
      <c r="J16" s="26">
        <f t="shared" si="5"/>
        <v>0.1502859763326945</v>
      </c>
      <c r="L16" s="22">
        <f t="shared" si="11"/>
        <v>45442.189091510474</v>
      </c>
      <c r="M16" s="5">
        <f>scrimecost*Meta!O13</f>
        <v>5159.3549999999996</v>
      </c>
      <c r="N16" s="5">
        <f>L16-Grade14!L16</f>
        <v>3335.1299109339598</v>
      </c>
      <c r="O16" s="5">
        <f>Grade14!M16-M16</f>
        <v>86.305000000000291</v>
      </c>
      <c r="P16" s="22">
        <f t="shared" si="12"/>
        <v>93.683266280188093</v>
      </c>
      <c r="Q16" s="22"/>
      <c r="R16" s="22"/>
      <c r="S16" s="22">
        <f t="shared" si="6"/>
        <v>1505.044005674496</v>
      </c>
      <c r="T16" s="22">
        <f t="shared" si="7"/>
        <v>1231.3628798656223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34050.868747295324</v>
      </c>
      <c r="D17" s="5">
        <f t="shared" si="0"/>
        <v>32999.169228699488</v>
      </c>
      <c r="E17" s="5">
        <f t="shared" si="1"/>
        <v>23499.169228699488</v>
      </c>
      <c r="F17" s="5">
        <f t="shared" si="2"/>
        <v>7974.2287531703823</v>
      </c>
      <c r="G17" s="5">
        <f t="shared" si="3"/>
        <v>25024.940475529103</v>
      </c>
      <c r="H17" s="22">
        <f t="shared" si="10"/>
        <v>15342.815047824748</v>
      </c>
      <c r="I17" s="5">
        <f t="shared" si="4"/>
        <v>39493.215065627839</v>
      </c>
      <c r="J17" s="26">
        <f t="shared" si="5"/>
        <v>0.15211025947506804</v>
      </c>
      <c r="L17" s="22">
        <f t="shared" si="11"/>
        <v>46578.243818798226</v>
      </c>
      <c r="M17" s="5">
        <f>scrimecost*Meta!O14</f>
        <v>5159.3549999999996</v>
      </c>
      <c r="N17" s="5">
        <f>L17-Grade14!L17</f>
        <v>3418.5081587073</v>
      </c>
      <c r="O17" s="5">
        <f>Grade14!M17-M17</f>
        <v>86.305000000000291</v>
      </c>
      <c r="P17" s="22">
        <f t="shared" si="12"/>
        <v>95.473201272192767</v>
      </c>
      <c r="Q17" s="22"/>
      <c r="R17" s="22"/>
      <c r="S17" s="22">
        <f t="shared" si="6"/>
        <v>1541.0063060140449</v>
      </c>
      <c r="T17" s="22">
        <f t="shared" si="7"/>
        <v>1211.1798772095451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34902.140465977711</v>
      </c>
      <c r="D18" s="5">
        <f t="shared" si="0"/>
        <v>33801.918459416978</v>
      </c>
      <c r="E18" s="5">
        <f t="shared" si="1"/>
        <v>24301.918459416978</v>
      </c>
      <c r="F18" s="5">
        <f t="shared" si="2"/>
        <v>8236.3263769996429</v>
      </c>
      <c r="G18" s="5">
        <f t="shared" si="3"/>
        <v>25565.592082417337</v>
      </c>
      <c r="H18" s="22">
        <f t="shared" si="10"/>
        <v>15726.385424020365</v>
      </c>
      <c r="I18" s="5">
        <f t="shared" si="4"/>
        <v>40395.573537268545</v>
      </c>
      <c r="J18" s="26">
        <f t="shared" si="5"/>
        <v>0.15389004790665206</v>
      </c>
      <c r="L18" s="22">
        <f t="shared" si="11"/>
        <v>47742.699914268182</v>
      </c>
      <c r="M18" s="5">
        <f>scrimecost*Meta!O15</f>
        <v>5159.3549999999996</v>
      </c>
      <c r="N18" s="5">
        <f>L18-Grade14!L18</f>
        <v>3503.9708626749853</v>
      </c>
      <c r="O18" s="5">
        <f>Grade14!M18-M18</f>
        <v>86.305000000000291</v>
      </c>
      <c r="P18" s="22">
        <f t="shared" si="12"/>
        <v>97.307884638997592</v>
      </c>
      <c r="Q18" s="22"/>
      <c r="R18" s="22"/>
      <c r="S18" s="22">
        <f t="shared" si="6"/>
        <v>1577.8676638620873</v>
      </c>
      <c r="T18" s="22">
        <f t="shared" si="7"/>
        <v>1191.3577070373706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35774.693977627154</v>
      </c>
      <c r="D19" s="5">
        <f t="shared" si="0"/>
        <v>34624.736420902402</v>
      </c>
      <c r="E19" s="5">
        <f t="shared" si="1"/>
        <v>25124.736420902402</v>
      </c>
      <c r="F19" s="5">
        <f t="shared" si="2"/>
        <v>8504.9764414246347</v>
      </c>
      <c r="G19" s="5">
        <f t="shared" si="3"/>
        <v>26119.759979477767</v>
      </c>
      <c r="H19" s="22">
        <f t="shared" si="10"/>
        <v>16119.545059620876</v>
      </c>
      <c r="I19" s="5">
        <f t="shared" si="4"/>
        <v>41320.490970700252</v>
      </c>
      <c r="J19" s="26">
        <f t="shared" si="5"/>
        <v>0.15562642686429498</v>
      </c>
      <c r="L19" s="22">
        <f t="shared" si="11"/>
        <v>48936.267412124886</v>
      </c>
      <c r="M19" s="5">
        <f>scrimecost*Meta!O16</f>
        <v>5159.3549999999996</v>
      </c>
      <c r="N19" s="5">
        <f>L19-Grade14!L19</f>
        <v>3591.5701342418542</v>
      </c>
      <c r="O19" s="5">
        <f>Grade14!M19-M19</f>
        <v>86.305000000000291</v>
      </c>
      <c r="P19" s="22">
        <f t="shared" si="12"/>
        <v>99.188435089972543</v>
      </c>
      <c r="Q19" s="22"/>
      <c r="R19" s="22"/>
      <c r="S19" s="22">
        <f t="shared" si="6"/>
        <v>1615.6505556563268</v>
      </c>
      <c r="T19" s="22">
        <f t="shared" si="7"/>
        <v>1171.8888138597088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36669.061327067822</v>
      </c>
      <c r="D20" s="5">
        <f t="shared" si="0"/>
        <v>35468.124831424953</v>
      </c>
      <c r="E20" s="5">
        <f t="shared" si="1"/>
        <v>25968.124831424953</v>
      </c>
      <c r="F20" s="5">
        <f t="shared" si="2"/>
        <v>8780.3427574602465</v>
      </c>
      <c r="G20" s="5">
        <f t="shared" si="3"/>
        <v>26687.782073964707</v>
      </c>
      <c r="H20" s="22">
        <f t="shared" si="10"/>
        <v>16522.533686111397</v>
      </c>
      <c r="I20" s="5">
        <f t="shared" si="4"/>
        <v>42268.531339967754</v>
      </c>
      <c r="J20" s="26">
        <f t="shared" si="5"/>
        <v>0.15732045511565385</v>
      </c>
      <c r="L20" s="22">
        <f t="shared" si="11"/>
        <v>50159.674097428004</v>
      </c>
      <c r="M20" s="5">
        <f>scrimecost*Meta!O17</f>
        <v>5159.3549999999996</v>
      </c>
      <c r="N20" s="5">
        <f>L20-Grade14!L20</f>
        <v>3681.3593875979059</v>
      </c>
      <c r="O20" s="5">
        <f>Grade14!M20-M20</f>
        <v>86.305000000000291</v>
      </c>
      <c r="P20" s="22">
        <f t="shared" si="12"/>
        <v>101.11599930222181</v>
      </c>
      <c r="Q20" s="22"/>
      <c r="R20" s="22"/>
      <c r="S20" s="22">
        <f t="shared" si="6"/>
        <v>1654.3780197454273</v>
      </c>
      <c r="T20" s="22">
        <f t="shared" si="7"/>
        <v>1152.7658376525906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37585.787860244513</v>
      </c>
      <c r="D21" s="5">
        <f t="shared" si="0"/>
        <v>36332.59795221057</v>
      </c>
      <c r="E21" s="5">
        <f t="shared" si="1"/>
        <v>26832.59795221057</v>
      </c>
      <c r="F21" s="5">
        <f t="shared" si="2"/>
        <v>9062.5932313967514</v>
      </c>
      <c r="G21" s="5">
        <f t="shared" si="3"/>
        <v>27270.00472081382</v>
      </c>
      <c r="H21" s="22">
        <f t="shared" si="10"/>
        <v>16935.597028264179</v>
      </c>
      <c r="I21" s="5">
        <f t="shared" si="4"/>
        <v>43240.272718466942</v>
      </c>
      <c r="J21" s="26">
        <f t="shared" si="5"/>
        <v>0.1589731656047845</v>
      </c>
      <c r="L21" s="22">
        <f t="shared" si="11"/>
        <v>51413.665949863695</v>
      </c>
      <c r="M21" s="5">
        <f>scrimecost*Meta!O18</f>
        <v>4159.3469999999998</v>
      </c>
      <c r="N21" s="5">
        <f>L21-Grade14!L21</f>
        <v>3773.3933722878501</v>
      </c>
      <c r="O21" s="5">
        <f>Grade14!M21-M21</f>
        <v>69.577000000000226</v>
      </c>
      <c r="P21" s="22">
        <f t="shared" si="12"/>
        <v>103.09175261977735</v>
      </c>
      <c r="Q21" s="22"/>
      <c r="R21" s="22"/>
      <c r="S21" s="22">
        <f t="shared" si="6"/>
        <v>1683.8026784367512</v>
      </c>
      <c r="T21" s="22">
        <f t="shared" si="7"/>
        <v>1127.1063954952645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38525.432556750631</v>
      </c>
      <c r="D22" s="5">
        <f t="shared" si="0"/>
        <v>37218.68290101584</v>
      </c>
      <c r="E22" s="5">
        <f t="shared" si="1"/>
        <v>27718.68290101584</v>
      </c>
      <c r="F22" s="5">
        <f t="shared" si="2"/>
        <v>9351.8999671816709</v>
      </c>
      <c r="G22" s="5">
        <f t="shared" si="3"/>
        <v>27866.782933834169</v>
      </c>
      <c r="H22" s="22">
        <f t="shared" si="10"/>
        <v>17358.986953970783</v>
      </c>
      <c r="I22" s="5">
        <f t="shared" si="4"/>
        <v>44236.307631428615</v>
      </c>
      <c r="J22" s="26">
        <f t="shared" si="5"/>
        <v>0.16058556608198513</v>
      </c>
      <c r="L22" s="22">
        <f t="shared" si="11"/>
        <v>52699.007598610289</v>
      </c>
      <c r="M22" s="5">
        <f>scrimecost*Meta!O19</f>
        <v>4159.3469999999998</v>
      </c>
      <c r="N22" s="5">
        <f>L22-Grade14!L22</f>
        <v>3867.7282065950494</v>
      </c>
      <c r="O22" s="5">
        <f>Grade14!M22-M22</f>
        <v>69.577000000000226</v>
      </c>
      <c r="P22" s="22">
        <f t="shared" si="12"/>
        <v>105.11689977027177</v>
      </c>
      <c r="Q22" s="22"/>
      <c r="R22" s="22"/>
      <c r="S22" s="22">
        <f t="shared" si="6"/>
        <v>1724.4907203953612</v>
      </c>
      <c r="T22" s="22">
        <f t="shared" si="7"/>
        <v>1108.9244309624323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39488.568370669396</v>
      </c>
      <c r="D23" s="5">
        <f t="shared" si="0"/>
        <v>38126.919973541233</v>
      </c>
      <c r="E23" s="5">
        <f t="shared" si="1"/>
        <v>28626.919973541233</v>
      </c>
      <c r="F23" s="5">
        <f t="shared" si="2"/>
        <v>9648.4393713612117</v>
      </c>
      <c r="G23" s="5">
        <f t="shared" si="3"/>
        <v>28478.480602180021</v>
      </c>
      <c r="H23" s="22">
        <f t="shared" si="10"/>
        <v>17792.961627820052</v>
      </c>
      <c r="I23" s="5">
        <f t="shared" si="4"/>
        <v>45257.243417214326</v>
      </c>
      <c r="J23" s="26">
        <f t="shared" si="5"/>
        <v>0.16215863971827843</v>
      </c>
      <c r="L23" s="22">
        <f t="shared" si="11"/>
        <v>54016.482788575551</v>
      </c>
      <c r="M23" s="5">
        <f>scrimecost*Meta!O20</f>
        <v>4159.3469999999998</v>
      </c>
      <c r="N23" s="5">
        <f>L23-Grade14!L23</f>
        <v>3964.4214117599331</v>
      </c>
      <c r="O23" s="5">
        <f>Grade14!M23-M23</f>
        <v>69.577000000000226</v>
      </c>
      <c r="P23" s="22">
        <f t="shared" si="12"/>
        <v>107.19267559952857</v>
      </c>
      <c r="Q23" s="22"/>
      <c r="R23" s="22"/>
      <c r="S23" s="22">
        <f t="shared" si="6"/>
        <v>1766.1959634029388</v>
      </c>
      <c r="T23" s="22">
        <f t="shared" si="7"/>
        <v>1091.0567727796617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40475.782579936124</v>
      </c>
      <c r="D24" s="5">
        <f t="shared" si="0"/>
        <v>39057.86297287976</v>
      </c>
      <c r="E24" s="5">
        <f t="shared" si="1"/>
        <v>29557.86297287976</v>
      </c>
      <c r="F24" s="5">
        <f t="shared" si="2"/>
        <v>9952.3922606452415</v>
      </c>
      <c r="G24" s="5">
        <f t="shared" si="3"/>
        <v>29105.470712234521</v>
      </c>
      <c r="H24" s="22">
        <f t="shared" si="10"/>
        <v>18237.785668515553</v>
      </c>
      <c r="I24" s="5">
        <f t="shared" si="4"/>
        <v>46303.702597644689</v>
      </c>
      <c r="J24" s="26">
        <f t="shared" si="5"/>
        <v>0.1636933457049061</v>
      </c>
      <c r="L24" s="22">
        <f t="shared" si="11"/>
        <v>55366.894858289932</v>
      </c>
      <c r="M24" s="5">
        <f>scrimecost*Meta!O21</f>
        <v>4159.3469999999998</v>
      </c>
      <c r="N24" s="5">
        <f>L24-Grade14!L24</f>
        <v>4063.5319470539253</v>
      </c>
      <c r="O24" s="5">
        <f>Grade14!M24-M24</f>
        <v>69.577000000000226</v>
      </c>
      <c r="P24" s="22">
        <f t="shared" si="12"/>
        <v>109.32034582451678</v>
      </c>
      <c r="Q24" s="22"/>
      <c r="R24" s="22"/>
      <c r="S24" s="22">
        <f t="shared" si="6"/>
        <v>1808.9438374856995</v>
      </c>
      <c r="T24" s="22">
        <f t="shared" si="7"/>
        <v>1073.4972023714872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41487.677144434521</v>
      </c>
      <c r="D25" s="5">
        <f t="shared" si="0"/>
        <v>40012.079547201749</v>
      </c>
      <c r="E25" s="5">
        <f t="shared" si="1"/>
        <v>30512.079547201749</v>
      </c>
      <c r="F25" s="5">
        <f t="shared" si="2"/>
        <v>10263.943972161371</v>
      </c>
      <c r="G25" s="5">
        <f t="shared" si="3"/>
        <v>29748.135575040378</v>
      </c>
      <c r="H25" s="22">
        <f t="shared" si="10"/>
        <v>18693.730310228439</v>
      </c>
      <c r="I25" s="5">
        <f t="shared" si="4"/>
        <v>47376.323257585798</v>
      </c>
      <c r="J25" s="26">
        <f t="shared" si="5"/>
        <v>0.16519061983820132</v>
      </c>
      <c r="L25" s="22">
        <f t="shared" si="11"/>
        <v>56751.067229747176</v>
      </c>
      <c r="M25" s="5">
        <f>scrimecost*Meta!O22</f>
        <v>4159.3469999999998</v>
      </c>
      <c r="N25" s="5">
        <f>L25-Grade14!L25</f>
        <v>4165.1202457302716</v>
      </c>
      <c r="O25" s="5">
        <f>Grade14!M25-M25</f>
        <v>69.577000000000226</v>
      </c>
      <c r="P25" s="22">
        <f t="shared" si="12"/>
        <v>111.5012078051297</v>
      </c>
      <c r="Q25" s="22"/>
      <c r="R25" s="22"/>
      <c r="S25" s="22">
        <f t="shared" si="6"/>
        <v>1852.7604084205311</v>
      </c>
      <c r="T25" s="22">
        <f t="shared" si="7"/>
        <v>1056.2396515940438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42524.869073045382</v>
      </c>
      <c r="D26" s="5">
        <f t="shared" si="0"/>
        <v>40990.151535881792</v>
      </c>
      <c r="E26" s="5">
        <f t="shared" si="1"/>
        <v>31490.151535881792</v>
      </c>
      <c r="F26" s="5">
        <f t="shared" si="2"/>
        <v>10583.284476465406</v>
      </c>
      <c r="G26" s="5">
        <f t="shared" si="3"/>
        <v>30406.867059416385</v>
      </c>
      <c r="H26" s="22">
        <f t="shared" si="10"/>
        <v>19161.073567984153</v>
      </c>
      <c r="I26" s="5">
        <f t="shared" si="4"/>
        <v>48475.759434025444</v>
      </c>
      <c r="J26" s="26">
        <f t="shared" si="5"/>
        <v>0.1666513750901967</v>
      </c>
      <c r="L26" s="22">
        <f t="shared" si="11"/>
        <v>58169.843910490854</v>
      </c>
      <c r="M26" s="5">
        <f>scrimecost*Meta!O23</f>
        <v>3227.9670000000001</v>
      </c>
      <c r="N26" s="5">
        <f>L26-Grade14!L26</f>
        <v>4269.2482518735196</v>
      </c>
      <c r="O26" s="5">
        <f>Grade14!M26-M26</f>
        <v>53.996999999999844</v>
      </c>
      <c r="P26" s="22">
        <f t="shared" si="12"/>
        <v>113.73659133525794</v>
      </c>
      <c r="Q26" s="22"/>
      <c r="R26" s="22"/>
      <c r="S26" s="22">
        <f t="shared" si="6"/>
        <v>1888.1062736287306</v>
      </c>
      <c r="T26" s="22">
        <f t="shared" si="7"/>
        <v>1034.0392223494673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43587.990799871528</v>
      </c>
      <c r="D27" s="5">
        <f t="shared" si="0"/>
        <v>41992.675324278847</v>
      </c>
      <c r="E27" s="5">
        <f t="shared" si="1"/>
        <v>32492.675324278847</v>
      </c>
      <c r="F27" s="5">
        <f t="shared" si="2"/>
        <v>10910.608493377043</v>
      </c>
      <c r="G27" s="5">
        <f t="shared" si="3"/>
        <v>31082.066830901804</v>
      </c>
      <c r="H27" s="22">
        <f t="shared" si="10"/>
        <v>19640.100407183756</v>
      </c>
      <c r="I27" s="5">
        <f t="shared" si="4"/>
        <v>49602.68151487608</v>
      </c>
      <c r="J27" s="26">
        <f t="shared" si="5"/>
        <v>0.16807650216531414</v>
      </c>
      <c r="L27" s="22">
        <f t="shared" si="11"/>
        <v>59624.09000825313</v>
      </c>
      <c r="M27" s="5">
        <f>scrimecost*Meta!O24</f>
        <v>3227.9670000000001</v>
      </c>
      <c r="N27" s="5">
        <f>L27-Grade14!L27</f>
        <v>4375.9794581703609</v>
      </c>
      <c r="O27" s="5">
        <f>Grade14!M27-M27</f>
        <v>53.996999999999844</v>
      </c>
      <c r="P27" s="22">
        <f t="shared" si="12"/>
        <v>116.02785945363941</v>
      </c>
      <c r="Q27" s="22"/>
      <c r="R27" s="22"/>
      <c r="S27" s="22">
        <f t="shared" si="6"/>
        <v>1934.1410584671401</v>
      </c>
      <c r="T27" s="22">
        <f t="shared" si="7"/>
        <v>1017.5742142956775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44677.690569868311</v>
      </c>
      <c r="D28" s="5">
        <f t="shared" si="0"/>
        <v>43020.262207385815</v>
      </c>
      <c r="E28" s="5">
        <f t="shared" si="1"/>
        <v>33520.262207385815</v>
      </c>
      <c r="F28" s="5">
        <f t="shared" si="2"/>
        <v>11246.115610711469</v>
      </c>
      <c r="G28" s="5">
        <f t="shared" si="3"/>
        <v>31774.146596674345</v>
      </c>
      <c r="H28" s="22">
        <f t="shared" si="10"/>
        <v>20131.102917363347</v>
      </c>
      <c r="I28" s="5">
        <f t="shared" si="4"/>
        <v>50757.776647747982</v>
      </c>
      <c r="J28" s="26">
        <f t="shared" si="5"/>
        <v>0.16946687004347752</v>
      </c>
      <c r="L28" s="22">
        <f t="shared" si="11"/>
        <v>61114.69225845945</v>
      </c>
      <c r="M28" s="5">
        <f>scrimecost*Meta!O25</f>
        <v>3227.9670000000001</v>
      </c>
      <c r="N28" s="5">
        <f>L28-Grade14!L28</f>
        <v>4485.3789446246301</v>
      </c>
      <c r="O28" s="5">
        <f>Grade14!M28-M28</f>
        <v>53.996999999999844</v>
      </c>
      <c r="P28" s="22">
        <f t="shared" si="12"/>
        <v>118.37640927498039</v>
      </c>
      <c r="Q28" s="22"/>
      <c r="R28" s="22"/>
      <c r="S28" s="22">
        <f t="shared" si="6"/>
        <v>1981.326712926513</v>
      </c>
      <c r="T28" s="22">
        <f t="shared" si="7"/>
        <v>1001.3857698966857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45794.632834115007</v>
      </c>
      <c r="D29" s="5">
        <f t="shared" si="0"/>
        <v>44073.538762570446</v>
      </c>
      <c r="E29" s="5">
        <f t="shared" si="1"/>
        <v>34573.538762570446</v>
      </c>
      <c r="F29" s="5">
        <f t="shared" si="2"/>
        <v>11597.364282236294</v>
      </c>
      <c r="G29" s="5">
        <f t="shared" si="3"/>
        <v>32476.17448033415</v>
      </c>
      <c r="H29" s="22">
        <f t="shared" si="10"/>
        <v>20634.38049029743</v>
      </c>
      <c r="I29" s="5">
        <f t="shared" si="4"/>
        <v>51934.395282684622</v>
      </c>
      <c r="J29" s="26">
        <f t="shared" si="5"/>
        <v>0.17094072075932121</v>
      </c>
      <c r="L29" s="22">
        <f t="shared" si="11"/>
        <v>62642.559564920935</v>
      </c>
      <c r="M29" s="5">
        <f>scrimecost*Meta!O26</f>
        <v>3227.9670000000001</v>
      </c>
      <c r="N29" s="5">
        <f>L29-Grade14!L29</f>
        <v>4597.5134182402398</v>
      </c>
      <c r="O29" s="5">
        <f>Grade14!M29-M29</f>
        <v>53.996999999999844</v>
      </c>
      <c r="P29" s="22">
        <f t="shared" si="12"/>
        <v>120.83514997565418</v>
      </c>
      <c r="Q29" s="22"/>
      <c r="R29" s="22"/>
      <c r="S29" s="22">
        <f t="shared" si="6"/>
        <v>2029.723615707516</v>
      </c>
      <c r="T29" s="22">
        <f t="shared" si="7"/>
        <v>985.48404460722281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46939.498654967887</v>
      </c>
      <c r="D30" s="5">
        <f t="shared" si="0"/>
        <v>45153.147231634714</v>
      </c>
      <c r="E30" s="5">
        <f t="shared" si="1"/>
        <v>35653.147231634714</v>
      </c>
      <c r="F30" s="5">
        <f t="shared" si="2"/>
        <v>12057.817294292206</v>
      </c>
      <c r="G30" s="5">
        <f t="shared" si="3"/>
        <v>33095.329937342511</v>
      </c>
      <c r="H30" s="22">
        <f t="shared" si="10"/>
        <v>21150.240002554867</v>
      </c>
      <c r="I30" s="5">
        <f t="shared" si="4"/>
        <v>53040.006259751754</v>
      </c>
      <c r="J30" s="26">
        <f t="shared" si="5"/>
        <v>0.17394263692464387</v>
      </c>
      <c r="L30" s="22">
        <f t="shared" si="11"/>
        <v>64208.623554043959</v>
      </c>
      <c r="M30" s="5">
        <f>scrimecost*Meta!O27</f>
        <v>3227.9670000000001</v>
      </c>
      <c r="N30" s="5">
        <f>L30-Grade14!L30</f>
        <v>4712.4512536962502</v>
      </c>
      <c r="O30" s="5">
        <f>Grade14!M30-M30</f>
        <v>53.996999999999844</v>
      </c>
      <c r="P30" s="22">
        <f t="shared" si="12"/>
        <v>124.05832106004556</v>
      </c>
      <c r="Q30" s="22"/>
      <c r="R30" s="22"/>
      <c r="S30" s="22">
        <f t="shared" si="6"/>
        <v>2079.762059643896</v>
      </c>
      <c r="T30" s="22">
        <f t="shared" si="7"/>
        <v>970.04909671251869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48112.986121342088</v>
      </c>
      <c r="D31" s="5">
        <f t="shared" si="0"/>
        <v>46259.745912425584</v>
      </c>
      <c r="E31" s="5">
        <f t="shared" si="1"/>
        <v>36759.745912425584</v>
      </c>
      <c r="F31" s="5">
        <f t="shared" si="2"/>
        <v>12529.781631649512</v>
      </c>
      <c r="G31" s="5">
        <f t="shared" si="3"/>
        <v>33729.964280776068</v>
      </c>
      <c r="H31" s="22">
        <f t="shared" si="10"/>
        <v>21678.99600261874</v>
      </c>
      <c r="I31" s="5">
        <f t="shared" si="4"/>
        <v>54173.257511245538</v>
      </c>
      <c r="J31" s="26">
        <f t="shared" si="5"/>
        <v>0.17687133562251964</v>
      </c>
      <c r="L31" s="22">
        <f t="shared" si="11"/>
        <v>65813.839142895056</v>
      </c>
      <c r="M31" s="5">
        <f>scrimecost*Meta!O28</f>
        <v>2823.5519999999997</v>
      </c>
      <c r="N31" s="5">
        <f>L31-Grade14!L31</f>
        <v>4830.2625350386515</v>
      </c>
      <c r="O31" s="5">
        <f>Grade14!M31-M31</f>
        <v>47.231999999999971</v>
      </c>
      <c r="P31" s="22">
        <f t="shared" si="12"/>
        <v>127.36207142154669</v>
      </c>
      <c r="Q31" s="22"/>
      <c r="R31" s="22"/>
      <c r="S31" s="22">
        <f t="shared" si="6"/>
        <v>2126.8977546786814</v>
      </c>
      <c r="T31" s="22">
        <f t="shared" si="7"/>
        <v>953.00251974803939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49315.810774375634</v>
      </c>
      <c r="D32" s="5">
        <f t="shared" si="0"/>
        <v>47394.00956023622</v>
      </c>
      <c r="E32" s="5">
        <f t="shared" si="1"/>
        <v>37894.00956023622</v>
      </c>
      <c r="F32" s="5">
        <f t="shared" si="2"/>
        <v>13013.545077440749</v>
      </c>
      <c r="G32" s="5">
        <f t="shared" si="3"/>
        <v>34380.464482795469</v>
      </c>
      <c r="H32" s="22">
        <f t="shared" si="10"/>
        <v>22220.970902684203</v>
      </c>
      <c r="I32" s="5">
        <f t="shared" si="4"/>
        <v>55334.840044026671</v>
      </c>
      <c r="J32" s="26">
        <f t="shared" si="5"/>
        <v>0.17972860264483748</v>
      </c>
      <c r="L32" s="22">
        <f t="shared" si="11"/>
        <v>67459.185121467424</v>
      </c>
      <c r="M32" s="5">
        <f>scrimecost*Meta!O29</f>
        <v>2823.5519999999997</v>
      </c>
      <c r="N32" s="5">
        <f>L32-Grade14!L32</f>
        <v>4951.0190984146175</v>
      </c>
      <c r="O32" s="5">
        <f>Grade14!M32-M32</f>
        <v>47.231999999999971</v>
      </c>
      <c r="P32" s="22">
        <f t="shared" si="12"/>
        <v>130.74841554208535</v>
      </c>
      <c r="Q32" s="22"/>
      <c r="R32" s="22"/>
      <c r="S32" s="22">
        <f t="shared" si="6"/>
        <v>2179.4693948393383</v>
      </c>
      <c r="T32" s="22">
        <f t="shared" si="7"/>
        <v>938.13552668806994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50548.706043735016</v>
      </c>
      <c r="D33" s="5">
        <f t="shared" si="0"/>
        <v>48556.629799242117</v>
      </c>
      <c r="E33" s="5">
        <f t="shared" si="1"/>
        <v>39056.629799242117</v>
      </c>
      <c r="F33" s="5">
        <f t="shared" si="2"/>
        <v>13509.402609376762</v>
      </c>
      <c r="G33" s="5">
        <f t="shared" si="3"/>
        <v>35047.227189865356</v>
      </c>
      <c r="H33" s="22">
        <f t="shared" si="10"/>
        <v>22776.495175251304</v>
      </c>
      <c r="I33" s="5">
        <f t="shared" si="4"/>
        <v>56525.462140127333</v>
      </c>
      <c r="J33" s="26">
        <f t="shared" si="5"/>
        <v>0.18251618022758645</v>
      </c>
      <c r="L33" s="22">
        <f t="shared" si="11"/>
        <v>69145.664749504096</v>
      </c>
      <c r="M33" s="5">
        <f>scrimecost*Meta!O30</f>
        <v>2823.5519999999997</v>
      </c>
      <c r="N33" s="5">
        <f>L33-Grade14!L33</f>
        <v>5074.7945758749775</v>
      </c>
      <c r="O33" s="5">
        <f>Grade14!M33-M33</f>
        <v>47.231999999999971</v>
      </c>
      <c r="P33" s="22">
        <f t="shared" si="12"/>
        <v>134.21941826563747</v>
      </c>
      <c r="Q33" s="22"/>
      <c r="R33" s="22"/>
      <c r="S33" s="22">
        <f t="shared" si="6"/>
        <v>2233.3553260040094</v>
      </c>
      <c r="T33" s="22">
        <f t="shared" si="7"/>
        <v>923.50660184406684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51812.423694828387</v>
      </c>
      <c r="D34" s="5">
        <f t="shared" si="0"/>
        <v>49748.315544223165</v>
      </c>
      <c r="E34" s="5">
        <f t="shared" si="1"/>
        <v>40248.315544223165</v>
      </c>
      <c r="F34" s="5">
        <f t="shared" si="2"/>
        <v>14017.656579611181</v>
      </c>
      <c r="G34" s="5">
        <f t="shared" si="3"/>
        <v>35730.658964611983</v>
      </c>
      <c r="H34" s="22">
        <f t="shared" si="10"/>
        <v>23345.907554632588</v>
      </c>
      <c r="I34" s="5">
        <f t="shared" si="4"/>
        <v>57745.849788630512</v>
      </c>
      <c r="J34" s="26">
        <f t="shared" si="5"/>
        <v>0.18523576811319531</v>
      </c>
      <c r="L34" s="22">
        <f t="shared" si="11"/>
        <v>70874.306368241698</v>
      </c>
      <c r="M34" s="5">
        <f>scrimecost*Meta!O31</f>
        <v>2823.5519999999997</v>
      </c>
      <c r="N34" s="5">
        <f>L34-Grade14!L34</f>
        <v>5201.6644402718521</v>
      </c>
      <c r="O34" s="5">
        <f>Grade14!M34-M34</f>
        <v>47.231999999999971</v>
      </c>
      <c r="P34" s="22">
        <f t="shared" si="12"/>
        <v>137.77719605727836</v>
      </c>
      <c r="Q34" s="22"/>
      <c r="R34" s="22"/>
      <c r="S34" s="22">
        <f t="shared" si="6"/>
        <v>2288.5884054477997</v>
      </c>
      <c r="T34" s="22">
        <f t="shared" si="7"/>
        <v>909.11169557563937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53107.734287199106</v>
      </c>
      <c r="D35" s="5">
        <f t="shared" si="0"/>
        <v>50969.793432828752</v>
      </c>
      <c r="E35" s="5">
        <f t="shared" si="1"/>
        <v>41469.793432828752</v>
      </c>
      <c r="F35" s="5">
        <f t="shared" si="2"/>
        <v>14538.616899101464</v>
      </c>
      <c r="G35" s="5">
        <f t="shared" si="3"/>
        <v>36431.176533727288</v>
      </c>
      <c r="H35" s="22">
        <f t="shared" si="10"/>
        <v>23929.555243498402</v>
      </c>
      <c r="I35" s="5">
        <f t="shared" si="4"/>
        <v>58996.74712834628</v>
      </c>
      <c r="J35" s="26">
        <f t="shared" si="5"/>
        <v>0.18788902458696005</v>
      </c>
      <c r="L35" s="22">
        <f t="shared" si="11"/>
        <v>72646.164027447754</v>
      </c>
      <c r="M35" s="5">
        <f>scrimecost*Meta!O32</f>
        <v>2823.5519999999997</v>
      </c>
      <c r="N35" s="5">
        <f>L35-Grade14!L35</f>
        <v>5331.7060512786557</v>
      </c>
      <c r="O35" s="5">
        <f>Grade14!M35-M35</f>
        <v>47.231999999999971</v>
      </c>
      <c r="P35" s="22">
        <f t="shared" si="12"/>
        <v>141.42391829371036</v>
      </c>
      <c r="Q35" s="22"/>
      <c r="R35" s="22"/>
      <c r="S35" s="22">
        <f t="shared" si="6"/>
        <v>2345.2023118776879</v>
      </c>
      <c r="T35" s="22">
        <f t="shared" si="7"/>
        <v>894.9468360699974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54435.42764437908</v>
      </c>
      <c r="D36" s="5">
        <f t="shared" si="0"/>
        <v>52221.808268649467</v>
      </c>
      <c r="E36" s="5">
        <f t="shared" si="1"/>
        <v>42721.808268649467</v>
      </c>
      <c r="F36" s="5">
        <f t="shared" si="2"/>
        <v>15072.601226578996</v>
      </c>
      <c r="G36" s="5">
        <f t="shared" si="3"/>
        <v>37149.207042070469</v>
      </c>
      <c r="H36" s="22">
        <f t="shared" si="10"/>
        <v>24527.79412458586</v>
      </c>
      <c r="I36" s="5">
        <f t="shared" si="4"/>
        <v>60278.916901554934</v>
      </c>
      <c r="J36" s="26">
        <f t="shared" si="5"/>
        <v>0.19047756748819389</v>
      </c>
      <c r="L36" s="22">
        <f t="shared" si="11"/>
        <v>74462.318128133935</v>
      </c>
      <c r="M36" s="5">
        <f>scrimecost*Meta!O33</f>
        <v>2281.8810000000003</v>
      </c>
      <c r="N36" s="5">
        <f>L36-Grade14!L36</f>
        <v>5464.9987025606242</v>
      </c>
      <c r="O36" s="5">
        <f>Grade14!M36-M36</f>
        <v>38.170999999999822</v>
      </c>
      <c r="P36" s="22">
        <f t="shared" si="12"/>
        <v>145.16180858605307</v>
      </c>
      <c r="Q36" s="22"/>
      <c r="R36" s="22"/>
      <c r="S36" s="22">
        <f t="shared" si="6"/>
        <v>2397.6681119683208</v>
      </c>
      <c r="T36" s="22">
        <f t="shared" si="7"/>
        <v>878.96860363956102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55796.313335488543</v>
      </c>
      <c r="D37" s="5">
        <f t="shared" ref="D37:D56" si="15">IF(A37&lt;startage,1,0)*(C37*(1-initialunempprob))+IF(A37=startage,1,0)*(C37*(1-unempprob))+IF(A37&gt;startage,1,0)*(C37*(1-unempprob)+unempprob*300*52)</f>
        <v>53505.12347536569</v>
      </c>
      <c r="E37" s="5">
        <f t="shared" si="1"/>
        <v>44005.12347536569</v>
      </c>
      <c r="F37" s="5">
        <f t="shared" si="2"/>
        <v>15619.935162243466</v>
      </c>
      <c r="G37" s="5">
        <f t="shared" si="3"/>
        <v>37885.188313122228</v>
      </c>
      <c r="H37" s="22">
        <f t="shared" ref="H37:H56" si="16">benefits*B37/expnorm</f>
        <v>25140.988977700505</v>
      </c>
      <c r="I37" s="5">
        <f t="shared" ref="I37:I56" si="17">G37+IF(A37&lt;startage,1,0)*(H37*(1-initialunempprob))+IF(A37&gt;=startage,1,0)*(H37*(1-unempprob))</f>
        <v>61593.140919093799</v>
      </c>
      <c r="J37" s="26">
        <f t="shared" si="5"/>
        <v>0.19300297519671475</v>
      </c>
      <c r="L37" s="22">
        <f t="shared" ref="L37:L56" si="18">(sincome+sbenefits)*(1-sunemp)*B37/expnorm</f>
        <v>76323.876081337265</v>
      </c>
      <c r="M37" s="5">
        <f>scrimecost*Meta!O34</f>
        <v>2281.8810000000003</v>
      </c>
      <c r="N37" s="5">
        <f>L37-Grade14!L37</f>
        <v>5601.6236701246235</v>
      </c>
      <c r="O37" s="5">
        <f>Grade14!M37-M37</f>
        <v>38.170999999999822</v>
      </c>
      <c r="P37" s="22">
        <f t="shared" si="12"/>
        <v>148.99314613570439</v>
      </c>
      <c r="Q37" s="22"/>
      <c r="R37" s="22"/>
      <c r="S37" s="22">
        <f t="shared" si="6"/>
        <v>2457.1480974112119</v>
      </c>
      <c r="T37" s="22">
        <f t="shared" si="7"/>
        <v>865.3324699288944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57191.221168875752</v>
      </c>
      <c r="D38" s="5">
        <f t="shared" si="15"/>
        <v>54820.521562249829</v>
      </c>
      <c r="E38" s="5">
        <f t="shared" si="1"/>
        <v>45320.521562249829</v>
      </c>
      <c r="F38" s="5">
        <f t="shared" si="2"/>
        <v>16180.952446299552</v>
      </c>
      <c r="G38" s="5">
        <f t="shared" si="3"/>
        <v>38639.569115950275</v>
      </c>
      <c r="H38" s="22">
        <f t="shared" si="16"/>
        <v>25769.513702143016</v>
      </c>
      <c r="I38" s="5">
        <f t="shared" si="17"/>
        <v>62940.220537071138</v>
      </c>
      <c r="J38" s="26">
        <f t="shared" si="5"/>
        <v>0.19546678759527167</v>
      </c>
      <c r="L38" s="22">
        <f t="shared" si="18"/>
        <v>78231.97298337071</v>
      </c>
      <c r="M38" s="5">
        <f>scrimecost*Meta!O35</f>
        <v>2281.8810000000003</v>
      </c>
      <c r="N38" s="5">
        <f>L38-Grade14!L38</f>
        <v>5741.6642618777551</v>
      </c>
      <c r="O38" s="5">
        <f>Grade14!M38-M38</f>
        <v>38.170999999999822</v>
      </c>
      <c r="P38" s="22">
        <f t="shared" si="12"/>
        <v>152.92026712409702</v>
      </c>
      <c r="Q38" s="22"/>
      <c r="R38" s="22"/>
      <c r="S38" s="22">
        <f t="shared" si="6"/>
        <v>2518.1150824901888</v>
      </c>
      <c r="T38" s="22">
        <f t="shared" si="7"/>
        <v>851.91175937082403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58621.001698097643</v>
      </c>
      <c r="D39" s="5">
        <f t="shared" si="15"/>
        <v>56168.804601306074</v>
      </c>
      <c r="E39" s="5">
        <f t="shared" si="1"/>
        <v>46668.804601306074</v>
      </c>
      <c r="F39" s="5">
        <f t="shared" si="2"/>
        <v>16755.995162457039</v>
      </c>
      <c r="G39" s="5">
        <f t="shared" si="3"/>
        <v>39412.809438849035</v>
      </c>
      <c r="H39" s="22">
        <f t="shared" si="16"/>
        <v>26413.751544696588</v>
      </c>
      <c r="I39" s="5">
        <f t="shared" si="17"/>
        <v>64320.97714549792</v>
      </c>
      <c r="J39" s="26">
        <f t="shared" si="5"/>
        <v>0.19787050700849793</v>
      </c>
      <c r="L39" s="22">
        <f t="shared" si="18"/>
        <v>80187.772307954976</v>
      </c>
      <c r="M39" s="5">
        <f>scrimecost*Meta!O36</f>
        <v>2281.8810000000003</v>
      </c>
      <c r="N39" s="5">
        <f>L39-Grade14!L39</f>
        <v>5885.2058684247168</v>
      </c>
      <c r="O39" s="5">
        <f>Grade14!M39-M39</f>
        <v>38.170999999999822</v>
      </c>
      <c r="P39" s="22">
        <f t="shared" si="12"/>
        <v>156.94556613719942</v>
      </c>
      <c r="Q39" s="22"/>
      <c r="R39" s="22"/>
      <c r="S39" s="22">
        <f t="shared" si="6"/>
        <v>2580.6062421961415</v>
      </c>
      <c r="T39" s="22">
        <f t="shared" si="7"/>
        <v>838.70291807174249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60086.526740550085</v>
      </c>
      <c r="D40" s="5">
        <f t="shared" si="15"/>
        <v>57550.794716338722</v>
      </c>
      <c r="E40" s="5">
        <f t="shared" si="1"/>
        <v>48050.794716338722</v>
      </c>
      <c r="F40" s="5">
        <f t="shared" si="2"/>
        <v>17345.413946518467</v>
      </c>
      <c r="G40" s="5">
        <f t="shared" si="3"/>
        <v>40205.380769820258</v>
      </c>
      <c r="H40" s="22">
        <f t="shared" si="16"/>
        <v>27074.095333314002</v>
      </c>
      <c r="I40" s="5">
        <f t="shared" si="17"/>
        <v>65736.252669135356</v>
      </c>
      <c r="J40" s="26">
        <f t="shared" si="5"/>
        <v>0.20021559911896264</v>
      </c>
      <c r="L40" s="22">
        <f t="shared" si="18"/>
        <v>82192.466615653844</v>
      </c>
      <c r="M40" s="5">
        <f>scrimecost*Meta!O37</f>
        <v>2281.8810000000003</v>
      </c>
      <c r="N40" s="5">
        <f>L40-Grade14!L40</f>
        <v>6032.3360151353118</v>
      </c>
      <c r="O40" s="5">
        <f>Grade14!M40-M40</f>
        <v>38.170999999999822</v>
      </c>
      <c r="P40" s="22">
        <f t="shared" si="12"/>
        <v>161.07149762562943</v>
      </c>
      <c r="Q40" s="22"/>
      <c r="R40" s="22"/>
      <c r="S40" s="22">
        <f t="shared" si="6"/>
        <v>2644.6596808947252</v>
      </c>
      <c r="T40" s="22">
        <f t="shared" si="7"/>
        <v>825.70245651875757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61588.689909063847</v>
      </c>
      <c r="D41" s="5">
        <f t="shared" si="15"/>
        <v>58967.334584247204</v>
      </c>
      <c r="E41" s="5">
        <f t="shared" si="1"/>
        <v>49467.334584247204</v>
      </c>
      <c r="F41" s="5">
        <f t="shared" si="2"/>
        <v>17949.568200181435</v>
      </c>
      <c r="G41" s="5">
        <f t="shared" si="3"/>
        <v>41017.76638406577</v>
      </c>
      <c r="H41" s="22">
        <f t="shared" si="16"/>
        <v>27750.947716646857</v>
      </c>
      <c r="I41" s="5">
        <f t="shared" si="17"/>
        <v>67186.91008086376</v>
      </c>
      <c r="J41" s="26">
        <f t="shared" si="5"/>
        <v>0.2025034938608794</v>
      </c>
      <c r="L41" s="22">
        <f t="shared" si="18"/>
        <v>84247.278281045175</v>
      </c>
      <c r="M41" s="5">
        <f>scrimecost*Meta!O38</f>
        <v>1524.5219999999999</v>
      </c>
      <c r="N41" s="5">
        <f>L41-Grade14!L41</f>
        <v>6183.1444155136996</v>
      </c>
      <c r="O41" s="5">
        <f>Grade14!M41-M41</f>
        <v>25.501999999999953</v>
      </c>
      <c r="P41" s="22">
        <f t="shared" si="12"/>
        <v>165.30057740127015</v>
      </c>
      <c r="Q41" s="22"/>
      <c r="R41" s="22"/>
      <c r="S41" s="22">
        <f t="shared" si="6"/>
        <v>2702.5356895607847</v>
      </c>
      <c r="T41" s="22">
        <f t="shared" si="7"/>
        <v>810.57385621936294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63128.407156790418</v>
      </c>
      <c r="D42" s="5">
        <f t="shared" si="15"/>
        <v>60419.287948853358</v>
      </c>
      <c r="E42" s="5">
        <f t="shared" si="1"/>
        <v>50919.287948853358</v>
      </c>
      <c r="F42" s="5">
        <f t="shared" si="2"/>
        <v>18568.826310185956</v>
      </c>
      <c r="G42" s="5">
        <f t="shared" si="3"/>
        <v>41850.461638667402</v>
      </c>
      <c r="H42" s="22">
        <f t="shared" si="16"/>
        <v>28444.721409563022</v>
      </c>
      <c r="I42" s="5">
        <f t="shared" si="17"/>
        <v>68673.833927885338</v>
      </c>
      <c r="J42" s="26">
        <f t="shared" si="5"/>
        <v>0.2047355862920176</v>
      </c>
      <c r="L42" s="22">
        <f t="shared" si="18"/>
        <v>86353.460238071304</v>
      </c>
      <c r="M42" s="5">
        <f>scrimecost*Meta!O39</f>
        <v>1524.5219999999999</v>
      </c>
      <c r="N42" s="5">
        <f>L42-Grade14!L42</f>
        <v>6337.7230259015196</v>
      </c>
      <c r="O42" s="5">
        <f>Grade14!M42-M42</f>
        <v>25.501999999999953</v>
      </c>
      <c r="P42" s="22">
        <f t="shared" si="12"/>
        <v>169.63538417130187</v>
      </c>
      <c r="Q42" s="22"/>
      <c r="R42" s="22"/>
      <c r="S42" s="22">
        <f t="shared" si="6"/>
        <v>2769.831833593486</v>
      </c>
      <c r="T42" s="22">
        <f t="shared" si="7"/>
        <v>798.07173219125582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64706.617335710202</v>
      </c>
      <c r="D43" s="5">
        <f t="shared" si="15"/>
        <v>61907.540147574713</v>
      </c>
      <c r="E43" s="5">
        <f t="shared" si="1"/>
        <v>52407.540147574713</v>
      </c>
      <c r="F43" s="5">
        <f t="shared" si="2"/>
        <v>19203.565872940613</v>
      </c>
      <c r="G43" s="5">
        <f t="shared" si="3"/>
        <v>42703.9742746341</v>
      </c>
      <c r="H43" s="22">
        <f t="shared" si="16"/>
        <v>29155.839444802106</v>
      </c>
      <c r="I43" s="5">
        <f t="shared" si="17"/>
        <v>70197.930871082484</v>
      </c>
      <c r="J43" s="26">
        <f t="shared" si="5"/>
        <v>0.20691323744434767</v>
      </c>
      <c r="L43" s="22">
        <f t="shared" si="18"/>
        <v>88512.2967440231</v>
      </c>
      <c r="M43" s="5">
        <f>scrimecost*Meta!O40</f>
        <v>1524.5219999999999</v>
      </c>
      <c r="N43" s="5">
        <f>L43-Grade14!L43</f>
        <v>6496.1661015490827</v>
      </c>
      <c r="O43" s="5">
        <f>Grade14!M43-M43</f>
        <v>25.501999999999953</v>
      </c>
      <c r="P43" s="22">
        <f t="shared" si="12"/>
        <v>174.07856111058445</v>
      </c>
      <c r="Q43" s="22"/>
      <c r="R43" s="22"/>
      <c r="S43" s="22">
        <f t="shared" ref="S43:S69" si="19">IF(A43&lt;startage,1,0)*(N43-Q43-R43)+IF(A43&gt;=startage,1,0)*completionprob*(N43*spart+O43+P43)</f>
        <v>2838.8103812270233</v>
      </c>
      <c r="T43" s="22">
        <f t="shared" ref="T43:T69" si="20">S43/sreturn^(A43-startage+1)</f>
        <v>785.76428034559058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66324.282769102938</v>
      </c>
      <c r="D44" s="5">
        <f t="shared" si="15"/>
        <v>63432.998651264061</v>
      </c>
      <c r="E44" s="5">
        <f t="shared" si="1"/>
        <v>53932.998651264061</v>
      </c>
      <c r="F44" s="5">
        <f t="shared" si="2"/>
        <v>19854.173924764124</v>
      </c>
      <c r="G44" s="5">
        <f t="shared" si="3"/>
        <v>43578.824726499937</v>
      </c>
      <c r="H44" s="22">
        <f t="shared" si="16"/>
        <v>29884.735430922148</v>
      </c>
      <c r="I44" s="5">
        <f t="shared" si="17"/>
        <v>71760.130237859528</v>
      </c>
      <c r="J44" s="26">
        <f t="shared" si="5"/>
        <v>0.20903777515393798</v>
      </c>
      <c r="L44" s="22">
        <f t="shared" si="18"/>
        <v>90725.104162623655</v>
      </c>
      <c r="M44" s="5">
        <f>scrimecost*Meta!O41</f>
        <v>1524.5219999999999</v>
      </c>
      <c r="N44" s="5">
        <f>L44-Grade14!L44</f>
        <v>6658.5702540877974</v>
      </c>
      <c r="O44" s="5">
        <f>Grade14!M44-M44</f>
        <v>25.501999999999953</v>
      </c>
      <c r="P44" s="22">
        <f t="shared" si="12"/>
        <v>178.63281747334904</v>
      </c>
      <c r="Q44" s="22"/>
      <c r="R44" s="22"/>
      <c r="S44" s="22">
        <f t="shared" si="19"/>
        <v>2909.5133925513837</v>
      </c>
      <c r="T44" s="22">
        <f t="shared" si="20"/>
        <v>773.64839738935643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67982.389838330506</v>
      </c>
      <c r="D45" s="5">
        <f t="shared" si="15"/>
        <v>64996.593617545659</v>
      </c>
      <c r="E45" s="5">
        <f t="shared" si="1"/>
        <v>55496.593617545659</v>
      </c>
      <c r="F45" s="5">
        <f t="shared" si="2"/>
        <v>20521.047177883222</v>
      </c>
      <c r="G45" s="5">
        <f t="shared" si="3"/>
        <v>44475.546439662437</v>
      </c>
      <c r="H45" s="22">
        <f t="shared" si="16"/>
        <v>30631.853816695198</v>
      </c>
      <c r="I45" s="5">
        <f t="shared" si="17"/>
        <v>73361.384588806017</v>
      </c>
      <c r="J45" s="26">
        <f t="shared" si="5"/>
        <v>0.21111049487061137</v>
      </c>
      <c r="L45" s="22">
        <f t="shared" si="18"/>
        <v>92993.231766689249</v>
      </c>
      <c r="M45" s="5">
        <f>scrimecost*Meta!O42</f>
        <v>1524.5219999999999</v>
      </c>
      <c r="N45" s="5">
        <f>L45-Grade14!L45</f>
        <v>6825.0345104399894</v>
      </c>
      <c r="O45" s="5">
        <f>Grade14!M45-M45</f>
        <v>25.501999999999953</v>
      </c>
      <c r="P45" s="22">
        <f t="shared" si="12"/>
        <v>183.30093024518274</v>
      </c>
      <c r="Q45" s="22"/>
      <c r="R45" s="22"/>
      <c r="S45" s="22">
        <f t="shared" si="19"/>
        <v>2981.983979158857</v>
      </c>
      <c r="T45" s="22">
        <f t="shared" si="20"/>
        <v>761.72103228935475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69681.94958428877</v>
      </c>
      <c r="D46" s="5">
        <f t="shared" si="15"/>
        <v>66599.278457984299</v>
      </c>
      <c r="E46" s="5">
        <f t="shared" si="1"/>
        <v>57099.278457984299</v>
      </c>
      <c r="F46" s="5">
        <f t="shared" si="2"/>
        <v>21204.592262330305</v>
      </c>
      <c r="G46" s="5">
        <f t="shared" si="3"/>
        <v>45394.686195653994</v>
      </c>
      <c r="H46" s="22">
        <f t="shared" si="16"/>
        <v>31397.650162112583</v>
      </c>
      <c r="I46" s="5">
        <f t="shared" si="17"/>
        <v>75002.670298526151</v>
      </c>
      <c r="J46" s="26">
        <f t="shared" si="5"/>
        <v>0.21313266044785376</v>
      </c>
      <c r="L46" s="22">
        <f t="shared" si="18"/>
        <v>95318.062560856473</v>
      </c>
      <c r="M46" s="5">
        <f>scrimecost*Meta!O43</f>
        <v>845.59499999999991</v>
      </c>
      <c r="N46" s="5">
        <f>L46-Grade14!L46</f>
        <v>6995.6603732009971</v>
      </c>
      <c r="O46" s="5">
        <f>Grade14!M46-M46</f>
        <v>14.144999999999982</v>
      </c>
      <c r="P46" s="22">
        <f t="shared" si="12"/>
        <v>188.0857458363123</v>
      </c>
      <c r="Q46" s="22"/>
      <c r="R46" s="22"/>
      <c r="S46" s="22">
        <f t="shared" si="19"/>
        <v>3049.2931324315218</v>
      </c>
      <c r="T46" s="22">
        <f t="shared" si="20"/>
        <v>748.26802768789764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71423.998323895983</v>
      </c>
      <c r="D47" s="5">
        <f t="shared" si="15"/>
        <v>68242.030419433911</v>
      </c>
      <c r="E47" s="5">
        <f t="shared" si="1"/>
        <v>58742.030419433911</v>
      </c>
      <c r="F47" s="5">
        <f t="shared" si="2"/>
        <v>21905.225973888562</v>
      </c>
      <c r="G47" s="5">
        <f t="shared" si="3"/>
        <v>46336.804445545349</v>
      </c>
      <c r="H47" s="22">
        <f t="shared" si="16"/>
        <v>32182.591416165393</v>
      </c>
      <c r="I47" s="5">
        <f t="shared" si="17"/>
        <v>76684.988150989317</v>
      </c>
      <c r="J47" s="26">
        <f t="shared" si="5"/>
        <v>0.21510550491345612</v>
      </c>
      <c r="L47" s="22">
        <f t="shared" si="18"/>
        <v>97701.014124877882</v>
      </c>
      <c r="M47" s="5">
        <f>scrimecost*Meta!O44</f>
        <v>845.59499999999991</v>
      </c>
      <c r="N47" s="5">
        <f>L47-Grade14!L47</f>
        <v>7170.5518825310137</v>
      </c>
      <c r="O47" s="5">
        <f>Grade14!M47-M47</f>
        <v>14.144999999999982</v>
      </c>
      <c r="P47" s="22">
        <f t="shared" si="12"/>
        <v>192.99018181722013</v>
      </c>
      <c r="Q47" s="22"/>
      <c r="R47" s="22"/>
      <c r="S47" s="22">
        <f t="shared" si="19"/>
        <v>3125.4325424859962</v>
      </c>
      <c r="T47" s="22">
        <f t="shared" si="20"/>
        <v>736.77607511649364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73209.598281993385</v>
      </c>
      <c r="D48" s="5">
        <f t="shared" si="15"/>
        <v>69925.851179919759</v>
      </c>
      <c r="E48" s="5">
        <f t="shared" si="1"/>
        <v>60425.851179919759</v>
      </c>
      <c r="F48" s="5">
        <f t="shared" si="2"/>
        <v>22623.375528235778</v>
      </c>
      <c r="G48" s="5">
        <f t="shared" si="3"/>
        <v>47302.475651683984</v>
      </c>
      <c r="H48" s="22">
        <f t="shared" si="16"/>
        <v>32987.156201569531</v>
      </c>
      <c r="I48" s="5">
        <f t="shared" si="17"/>
        <v>78409.363949764054</v>
      </c>
      <c r="J48" s="26">
        <f t="shared" si="5"/>
        <v>0.21703023122136081</v>
      </c>
      <c r="L48" s="22">
        <f t="shared" si="18"/>
        <v>100143.53947799983</v>
      </c>
      <c r="M48" s="5">
        <f>scrimecost*Meta!O45</f>
        <v>845.59499999999991</v>
      </c>
      <c r="N48" s="5">
        <f>L48-Grade14!L48</f>
        <v>7349.8156795943069</v>
      </c>
      <c r="O48" s="5">
        <f>Grade14!M48-M48</f>
        <v>14.144999999999982</v>
      </c>
      <c r="P48" s="22">
        <f t="shared" si="12"/>
        <v>198.01722869765061</v>
      </c>
      <c r="Q48" s="22"/>
      <c r="R48" s="22"/>
      <c r="S48" s="22">
        <f t="shared" si="19"/>
        <v>3203.475437791843</v>
      </c>
      <c r="T48" s="22">
        <f t="shared" si="20"/>
        <v>725.46114217143179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75039.838239043209</v>
      </c>
      <c r="D49" s="5">
        <f t="shared" si="15"/>
        <v>71651.767459417737</v>
      </c>
      <c r="E49" s="5">
        <f t="shared" si="1"/>
        <v>62151.767459417737</v>
      </c>
      <c r="F49" s="5">
        <f t="shared" si="2"/>
        <v>23359.478821441666</v>
      </c>
      <c r="G49" s="5">
        <f t="shared" si="3"/>
        <v>48292.288637976075</v>
      </c>
      <c r="H49" s="22">
        <f t="shared" si="16"/>
        <v>33811.835106608763</v>
      </c>
      <c r="I49" s="5">
        <f t="shared" si="17"/>
        <v>80176.849143508138</v>
      </c>
      <c r="J49" s="26">
        <f t="shared" si="5"/>
        <v>0.21890801298517026</v>
      </c>
      <c r="L49" s="22">
        <f t="shared" si="18"/>
        <v>102647.12796494982</v>
      </c>
      <c r="M49" s="5">
        <f>scrimecost*Meta!O46</f>
        <v>845.59499999999991</v>
      </c>
      <c r="N49" s="5">
        <f>L49-Grade14!L49</f>
        <v>7533.5610715841758</v>
      </c>
      <c r="O49" s="5">
        <f>Grade14!M49-M49</f>
        <v>14.144999999999982</v>
      </c>
      <c r="P49" s="22">
        <f t="shared" si="12"/>
        <v>203.16995175009185</v>
      </c>
      <c r="Q49" s="22"/>
      <c r="R49" s="22"/>
      <c r="S49" s="22">
        <f t="shared" si="19"/>
        <v>3283.4694054803344</v>
      </c>
      <c r="T49" s="22">
        <f t="shared" si="20"/>
        <v>714.32048144630721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76915.83419501927</v>
      </c>
      <c r="D50" s="5">
        <f t="shared" si="15"/>
        <v>73420.831645903163</v>
      </c>
      <c r="E50" s="5">
        <f t="shared" si="1"/>
        <v>63920.831645903163</v>
      </c>
      <c r="F50" s="5">
        <f t="shared" si="2"/>
        <v>24113.984696977699</v>
      </c>
      <c r="G50" s="5">
        <f t="shared" si="3"/>
        <v>49306.846948925464</v>
      </c>
      <c r="H50" s="22">
        <f t="shared" si="16"/>
        <v>34657.130984273979</v>
      </c>
      <c r="I50" s="5">
        <f t="shared" si="17"/>
        <v>81988.521467095823</v>
      </c>
      <c r="J50" s="26">
        <f t="shared" si="5"/>
        <v>0.22073999519376483</v>
      </c>
      <c r="L50" s="22">
        <f t="shared" si="18"/>
        <v>105213.30616407354</v>
      </c>
      <c r="M50" s="5">
        <f>scrimecost*Meta!O47</f>
        <v>845.59499999999991</v>
      </c>
      <c r="N50" s="5">
        <f>L50-Grade14!L50</f>
        <v>7721.9000983737351</v>
      </c>
      <c r="O50" s="5">
        <f>Grade14!M50-M50</f>
        <v>14.144999999999982</v>
      </c>
      <c r="P50" s="22">
        <f t="shared" si="12"/>
        <v>208.45149287884411</v>
      </c>
      <c r="Q50" s="22"/>
      <c r="R50" s="22"/>
      <c r="S50" s="22">
        <f t="shared" si="19"/>
        <v>3365.4632223610142</v>
      </c>
      <c r="T50" s="22">
        <f t="shared" si="20"/>
        <v>703.35138898328432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78838.730049894759</v>
      </c>
      <c r="D51" s="5">
        <f t="shared" si="15"/>
        <v>75234.122437050755</v>
      </c>
      <c r="E51" s="5">
        <f t="shared" si="1"/>
        <v>65734.122437050755</v>
      </c>
      <c r="F51" s="5">
        <f t="shared" si="2"/>
        <v>24887.353219402146</v>
      </c>
      <c r="G51" s="5">
        <f t="shared" si="3"/>
        <v>50346.769217648609</v>
      </c>
      <c r="H51" s="22">
        <f t="shared" si="16"/>
        <v>35523.559258880829</v>
      </c>
      <c r="I51" s="5">
        <f t="shared" si="17"/>
        <v>83845.48559877323</v>
      </c>
      <c r="J51" s="26">
        <f t="shared" si="5"/>
        <v>0.22252729490946688</v>
      </c>
      <c r="L51" s="22">
        <f t="shared" si="18"/>
        <v>107843.63881817539</v>
      </c>
      <c r="M51" s="5">
        <f>scrimecost*Meta!O48</f>
        <v>446.08199999999999</v>
      </c>
      <c r="N51" s="5">
        <f>L51-Grade14!L51</f>
        <v>7914.9476008331112</v>
      </c>
      <c r="O51" s="5">
        <f>Grade14!M51-M51</f>
        <v>7.4619999999999891</v>
      </c>
      <c r="P51" s="22">
        <f t="shared" si="12"/>
        <v>213.86507253581522</v>
      </c>
      <c r="Q51" s="22"/>
      <c r="R51" s="22"/>
      <c r="S51" s="22">
        <f t="shared" si="19"/>
        <v>3445.4035226637429</v>
      </c>
      <c r="T51" s="22">
        <f t="shared" si="20"/>
        <v>691.72737905251768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80809.69830114214</v>
      </c>
      <c r="D52" s="5">
        <f t="shared" si="15"/>
        <v>77092.745497977026</v>
      </c>
      <c r="E52" s="5">
        <f t="shared" si="1"/>
        <v>67592.745497977026</v>
      </c>
      <c r="F52" s="5">
        <f t="shared" si="2"/>
        <v>25680.055954887204</v>
      </c>
      <c r="G52" s="5">
        <f t="shared" si="3"/>
        <v>51412.689543089822</v>
      </c>
      <c r="H52" s="22">
        <f t="shared" si="16"/>
        <v>36411.648240352843</v>
      </c>
      <c r="I52" s="5">
        <f t="shared" si="17"/>
        <v>85748.873833742546</v>
      </c>
      <c r="J52" s="26">
        <f t="shared" si="5"/>
        <v>0.22427100194917626</v>
      </c>
      <c r="L52" s="22">
        <f t="shared" si="18"/>
        <v>110539.72978862976</v>
      </c>
      <c r="M52" s="5">
        <f>scrimecost*Meta!O49</f>
        <v>446.08199999999999</v>
      </c>
      <c r="N52" s="5">
        <f>L52-Grade14!L52</f>
        <v>8112.8212908539281</v>
      </c>
      <c r="O52" s="5">
        <f>Grade14!M52-M52</f>
        <v>7.4619999999999891</v>
      </c>
      <c r="P52" s="22">
        <f t="shared" si="12"/>
        <v>219.41399168421063</v>
      </c>
      <c r="Q52" s="22"/>
      <c r="R52" s="22"/>
      <c r="S52" s="22">
        <f t="shared" si="19"/>
        <v>3531.5482765240217</v>
      </c>
      <c r="T52" s="22">
        <f t="shared" si="20"/>
        <v>681.12589496803128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82829.94075867068</v>
      </c>
      <c r="D53" s="5">
        <f t="shared" si="15"/>
        <v>78997.834135426441</v>
      </c>
      <c r="E53" s="5">
        <f t="shared" si="1"/>
        <v>69497.834135426441</v>
      </c>
      <c r="F53" s="5">
        <f t="shared" si="2"/>
        <v>26492.576258759378</v>
      </c>
      <c r="G53" s="5">
        <f t="shared" si="3"/>
        <v>52505.257876667063</v>
      </c>
      <c r="H53" s="22">
        <f t="shared" si="16"/>
        <v>37321.939446361663</v>
      </c>
      <c r="I53" s="5">
        <f t="shared" si="17"/>
        <v>87699.846774586113</v>
      </c>
      <c r="J53" s="26">
        <f t="shared" si="5"/>
        <v>0.22597217954889265</v>
      </c>
      <c r="L53" s="22">
        <f t="shared" si="18"/>
        <v>113303.22303334549</v>
      </c>
      <c r="M53" s="5">
        <f>scrimecost*Meta!O50</f>
        <v>446.08199999999999</v>
      </c>
      <c r="N53" s="5">
        <f>L53-Grade14!L53</f>
        <v>8315.6418231252756</v>
      </c>
      <c r="O53" s="5">
        <f>Grade14!M53-M53</f>
        <v>7.4619999999999891</v>
      </c>
      <c r="P53" s="22">
        <f t="shared" si="12"/>
        <v>225.10163381131585</v>
      </c>
      <c r="Q53" s="22"/>
      <c r="R53" s="22"/>
      <c r="S53" s="22">
        <f t="shared" si="19"/>
        <v>3619.8466492308121</v>
      </c>
      <c r="T53" s="22">
        <f t="shared" si="20"/>
        <v>670.68684552854643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84900.68927763743</v>
      </c>
      <c r="D54" s="5">
        <f t="shared" si="15"/>
        <v>80950.549988812083</v>
      </c>
      <c r="E54" s="5">
        <f t="shared" si="1"/>
        <v>71450.549988812083</v>
      </c>
      <c r="F54" s="5">
        <f t="shared" si="2"/>
        <v>27325.409570228352</v>
      </c>
      <c r="G54" s="5">
        <f t="shared" si="3"/>
        <v>53625.140418583731</v>
      </c>
      <c r="H54" s="22">
        <f t="shared" si="16"/>
        <v>38254.987932520708</v>
      </c>
      <c r="I54" s="5">
        <f t="shared" si="17"/>
        <v>89699.59403895076</v>
      </c>
      <c r="J54" s="26">
        <f t="shared" si="5"/>
        <v>0.22763186501203053</v>
      </c>
      <c r="L54" s="22">
        <f t="shared" si="18"/>
        <v>116135.80360917913</v>
      </c>
      <c r="M54" s="5">
        <f>scrimecost*Meta!O51</f>
        <v>446.08199999999999</v>
      </c>
      <c r="N54" s="5">
        <f>L54-Grade14!L54</f>
        <v>8523.5328687033907</v>
      </c>
      <c r="O54" s="5">
        <f>Grade14!M54-M54</f>
        <v>7.4619999999999891</v>
      </c>
      <c r="P54" s="22">
        <f t="shared" si="12"/>
        <v>230.93146699159868</v>
      </c>
      <c r="Q54" s="22"/>
      <c r="R54" s="22"/>
      <c r="S54" s="22">
        <f t="shared" si="19"/>
        <v>3710.352481255265</v>
      </c>
      <c r="T54" s="22">
        <f t="shared" si="20"/>
        <v>660.40774369233088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87023.206509578391</v>
      </c>
      <c r="D55" s="5">
        <f t="shared" si="15"/>
        <v>82952.083738532412</v>
      </c>
      <c r="E55" s="5">
        <f t="shared" si="1"/>
        <v>73452.083738532412</v>
      </c>
      <c r="F55" s="5">
        <f t="shared" si="2"/>
        <v>28179.063714484073</v>
      </c>
      <c r="G55" s="5">
        <f t="shared" si="3"/>
        <v>54773.020024048339</v>
      </c>
      <c r="H55" s="22">
        <f t="shared" si="16"/>
        <v>39211.362630833719</v>
      </c>
      <c r="I55" s="5">
        <f t="shared" si="17"/>
        <v>91749.334984924528</v>
      </c>
      <c r="J55" s="26">
        <f t="shared" si="5"/>
        <v>0.2292510703419213</v>
      </c>
      <c r="L55" s="22">
        <f t="shared" si="18"/>
        <v>119039.1986994086</v>
      </c>
      <c r="M55" s="5">
        <f>scrimecost*Meta!O52</f>
        <v>446.08199999999999</v>
      </c>
      <c r="N55" s="5">
        <f>L55-Grade14!L55</f>
        <v>8736.6211904210068</v>
      </c>
      <c r="O55" s="5">
        <f>Grade14!M55-M55</f>
        <v>7.4619999999999891</v>
      </c>
      <c r="P55" s="22">
        <f t="shared" si="12"/>
        <v>236.90704600138869</v>
      </c>
      <c r="Q55" s="22"/>
      <c r="R55" s="22"/>
      <c r="S55" s="22">
        <f t="shared" si="19"/>
        <v>3803.1209590803501</v>
      </c>
      <c r="T55" s="22">
        <f t="shared" si="20"/>
        <v>650.28614042746983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89198.786672317816</v>
      </c>
      <c r="D56" s="5">
        <f t="shared" si="15"/>
        <v>85003.655831995697</v>
      </c>
      <c r="E56" s="5">
        <f t="shared" si="1"/>
        <v>75503.655831995697</v>
      </c>
      <c r="F56" s="5">
        <f t="shared" si="2"/>
        <v>29054.059212346165</v>
      </c>
      <c r="G56" s="5">
        <f t="shared" si="3"/>
        <v>55949.596619649528</v>
      </c>
      <c r="H56" s="22">
        <f t="shared" si="16"/>
        <v>40191.646696604555</v>
      </c>
      <c r="I56" s="5">
        <f t="shared" si="17"/>
        <v>93850.319454547629</v>
      </c>
      <c r="J56" s="26">
        <f t="shared" si="5"/>
        <v>0.23083078285888783</v>
      </c>
      <c r="L56" s="22">
        <f t="shared" si="18"/>
        <v>122015.1786668938</v>
      </c>
      <c r="M56" s="5">
        <f>scrimecost*Meta!O53</f>
        <v>134.80500000000001</v>
      </c>
      <c r="N56" s="5">
        <f>L56-Grade14!L56</f>
        <v>8955.0367201814952</v>
      </c>
      <c r="O56" s="5">
        <f>Grade14!M56-M56</f>
        <v>2.2549999999999955</v>
      </c>
      <c r="P56" s="22">
        <f t="shared" si="12"/>
        <v>243.03201448642341</v>
      </c>
      <c r="Q56" s="22"/>
      <c r="R56" s="22"/>
      <c r="S56" s="22">
        <f t="shared" si="19"/>
        <v>3895.0115508510339</v>
      </c>
      <c r="T56" s="22">
        <f t="shared" si="20"/>
        <v>639.79446892159888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134.80500000000001</v>
      </c>
      <c r="N57" s="5">
        <f>L57-Grade14!L57</f>
        <v>0</v>
      </c>
      <c r="O57" s="5">
        <f>Grade14!M57-M57</f>
        <v>2.2549999999999955</v>
      </c>
      <c r="Q57" s="22"/>
      <c r="R57" s="22"/>
      <c r="S57" s="22">
        <f t="shared" si="19"/>
        <v>1.3845699999999972</v>
      </c>
      <c r="T57" s="22">
        <f t="shared" si="20"/>
        <v>0.21848117383828819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134.80500000000001</v>
      </c>
      <c r="N58" s="5">
        <f>L58-Grade14!L58</f>
        <v>0</v>
      </c>
      <c r="O58" s="5">
        <f>Grade14!M58-M58</f>
        <v>2.2549999999999955</v>
      </c>
      <c r="Q58" s="22"/>
      <c r="R58" s="22"/>
      <c r="S58" s="22">
        <f t="shared" si="19"/>
        <v>1.3845699999999972</v>
      </c>
      <c r="T58" s="22">
        <f t="shared" si="20"/>
        <v>0.20988499547066336</v>
      </c>
    </row>
    <row r="59" spans="1:20" x14ac:dyDescent="0.2">
      <c r="A59" s="5">
        <v>68</v>
      </c>
      <c r="H59" s="21"/>
      <c r="I59" s="5"/>
      <c r="M59" s="5">
        <f>scrimecost*Meta!O56</f>
        <v>134.80500000000001</v>
      </c>
      <c r="N59" s="5">
        <f>L59-Grade14!L59</f>
        <v>0</v>
      </c>
      <c r="O59" s="5">
        <f>Grade14!M59-M59</f>
        <v>2.2549999999999955</v>
      </c>
      <c r="Q59" s="22"/>
      <c r="R59" s="22"/>
      <c r="S59" s="22">
        <f t="shared" si="19"/>
        <v>1.3845699999999972</v>
      </c>
      <c r="T59" s="22">
        <f t="shared" si="20"/>
        <v>0.2016270351802753</v>
      </c>
    </row>
    <row r="60" spans="1:20" x14ac:dyDescent="0.2">
      <c r="A60" s="5">
        <v>69</v>
      </c>
      <c r="H60" s="21"/>
      <c r="I60" s="5"/>
      <c r="M60" s="5">
        <f>scrimecost*Meta!O57</f>
        <v>134.80500000000001</v>
      </c>
      <c r="N60" s="5">
        <f>L60-Grade14!L60</f>
        <v>0</v>
      </c>
      <c r="O60" s="5">
        <f>Grade14!M60-M60</f>
        <v>2.2549999999999955</v>
      </c>
      <c r="Q60" s="22"/>
      <c r="R60" s="22"/>
      <c r="S60" s="22">
        <f t="shared" si="19"/>
        <v>1.3845699999999972</v>
      </c>
      <c r="T60" s="22">
        <f t="shared" si="20"/>
        <v>0.19369398572024321</v>
      </c>
    </row>
    <row r="61" spans="1:20" x14ac:dyDescent="0.2">
      <c r="A61" s="5">
        <v>70</v>
      </c>
      <c r="H61" s="21"/>
      <c r="I61" s="5"/>
      <c r="M61" s="5">
        <f>scrimecost*Meta!O58</f>
        <v>134.80500000000001</v>
      </c>
      <c r="N61" s="5">
        <f>L61-Grade14!L61</f>
        <v>0</v>
      </c>
      <c r="O61" s="5">
        <f>Grade14!M61-M61</f>
        <v>2.2549999999999955</v>
      </c>
      <c r="Q61" s="22"/>
      <c r="R61" s="22"/>
      <c r="S61" s="22">
        <f t="shared" si="19"/>
        <v>1.3845699999999972</v>
      </c>
      <c r="T61" s="22">
        <f t="shared" si="20"/>
        <v>0.18607306341954291</v>
      </c>
    </row>
    <row r="62" spans="1:20" x14ac:dyDescent="0.2">
      <c r="A62" s="5">
        <v>71</v>
      </c>
      <c r="H62" s="21"/>
      <c r="I62" s="5"/>
      <c r="M62" s="5">
        <f>scrimecost*Meta!O59</f>
        <v>134.80500000000001</v>
      </c>
      <c r="N62" s="5">
        <f>L62-Grade14!L62</f>
        <v>0</v>
      </c>
      <c r="O62" s="5">
        <f>Grade14!M62-M62</f>
        <v>2.2549999999999955</v>
      </c>
      <c r="Q62" s="22"/>
      <c r="R62" s="22"/>
      <c r="S62" s="22">
        <f t="shared" si="19"/>
        <v>1.3845699999999972</v>
      </c>
      <c r="T62" s="22">
        <f t="shared" si="20"/>
        <v>0.17875198758282729</v>
      </c>
    </row>
    <row r="63" spans="1:20" x14ac:dyDescent="0.2">
      <c r="A63" s="5">
        <v>72</v>
      </c>
      <c r="H63" s="21"/>
      <c r="M63" s="5">
        <f>scrimecost*Meta!O60</f>
        <v>134.80500000000001</v>
      </c>
      <c r="N63" s="5">
        <f>L63-Grade14!L63</f>
        <v>0</v>
      </c>
      <c r="O63" s="5">
        <f>Grade14!M63-M63</f>
        <v>2.2549999999999955</v>
      </c>
      <c r="Q63" s="22"/>
      <c r="R63" s="22"/>
      <c r="S63" s="22">
        <f t="shared" si="19"/>
        <v>1.3845699999999972</v>
      </c>
      <c r="T63" s="22">
        <f t="shared" si="20"/>
        <v>0.17171896070076392</v>
      </c>
    </row>
    <row r="64" spans="1:20" x14ac:dyDescent="0.2">
      <c r="A64" s="5">
        <v>73</v>
      </c>
      <c r="H64" s="21"/>
      <c r="M64" s="5">
        <f>scrimecost*Meta!O61</f>
        <v>134.80500000000001</v>
      </c>
      <c r="N64" s="5">
        <f>L64-Grade14!L64</f>
        <v>0</v>
      </c>
      <c r="O64" s="5">
        <f>Grade14!M64-M64</f>
        <v>2.2549999999999955</v>
      </c>
      <c r="Q64" s="22"/>
      <c r="R64" s="22"/>
      <c r="S64" s="22">
        <f t="shared" si="19"/>
        <v>1.3845699999999972</v>
      </c>
      <c r="T64" s="22">
        <f t="shared" si="20"/>
        <v>0.16496264943900046</v>
      </c>
    </row>
    <row r="65" spans="1:20" x14ac:dyDescent="0.2">
      <c r="A65" s="5">
        <v>74</v>
      </c>
      <c r="H65" s="21"/>
      <c r="M65" s="5">
        <f>scrimecost*Meta!O62</f>
        <v>134.80500000000001</v>
      </c>
      <c r="N65" s="5">
        <f>L65-Grade14!L65</f>
        <v>0</v>
      </c>
      <c r="O65" s="5">
        <f>Grade14!M65-M65</f>
        <v>2.2549999999999955</v>
      </c>
      <c r="Q65" s="22"/>
      <c r="R65" s="22"/>
      <c r="S65" s="22">
        <f t="shared" si="19"/>
        <v>1.3845699999999972</v>
      </c>
      <c r="T65" s="22">
        <f t="shared" si="20"/>
        <v>0.15847216637512238</v>
      </c>
    </row>
    <row r="66" spans="1:20" x14ac:dyDescent="0.2">
      <c r="A66" s="5">
        <v>75</v>
      </c>
      <c r="H66" s="21"/>
      <c r="M66" s="5">
        <f>scrimecost*Meta!O63</f>
        <v>134.80500000000001</v>
      </c>
      <c r="N66" s="5">
        <f>L66-Grade14!L66</f>
        <v>0</v>
      </c>
      <c r="O66" s="5">
        <f>Grade14!M66-M66</f>
        <v>2.2549999999999955</v>
      </c>
      <c r="Q66" s="22"/>
      <c r="R66" s="22"/>
      <c r="S66" s="22">
        <f t="shared" si="19"/>
        <v>1.3845699999999972</v>
      </c>
      <c r="T66" s="22">
        <f t="shared" si="20"/>
        <v>0.15223705245417302</v>
      </c>
    </row>
    <row r="67" spans="1:20" x14ac:dyDescent="0.2">
      <c r="A67" s="5">
        <v>76</v>
      </c>
      <c r="H67" s="21"/>
      <c r="M67" s="5">
        <f>scrimecost*Meta!O64</f>
        <v>134.80500000000001</v>
      </c>
      <c r="N67" s="5">
        <f>L67-Grade14!L67</f>
        <v>0</v>
      </c>
      <c r="O67" s="5">
        <f>Grade14!M67-M67</f>
        <v>2.2549999999999955</v>
      </c>
      <c r="Q67" s="22"/>
      <c r="R67" s="22"/>
      <c r="S67" s="22">
        <f t="shared" si="19"/>
        <v>1.3845699999999972</v>
      </c>
      <c r="T67" s="22">
        <f t="shared" si="20"/>
        <v>0.14624726013446429</v>
      </c>
    </row>
    <row r="68" spans="1:20" x14ac:dyDescent="0.2">
      <c r="A68" s="5">
        <v>77</v>
      </c>
      <c r="H68" s="21"/>
      <c r="M68" s="5">
        <f>scrimecost*Meta!O65</f>
        <v>134.80500000000001</v>
      </c>
      <c r="N68" s="5">
        <f>L68-Grade14!L68</f>
        <v>0</v>
      </c>
      <c r="O68" s="5">
        <f>Grade14!M68-M68</f>
        <v>2.2549999999999955</v>
      </c>
      <c r="Q68" s="22"/>
      <c r="R68" s="22"/>
      <c r="S68" s="22">
        <f t="shared" si="19"/>
        <v>1.3845699999999972</v>
      </c>
      <c r="T68" s="22">
        <f t="shared" si="20"/>
        <v>0.14049313719651818</v>
      </c>
    </row>
    <row r="69" spans="1:20" x14ac:dyDescent="0.2">
      <c r="A69" s="5">
        <v>78</v>
      </c>
      <c r="H69" s="21"/>
      <c r="M69" s="5">
        <f>scrimecost*Meta!O66</f>
        <v>134.80500000000001</v>
      </c>
      <c r="N69" s="5">
        <f>L69-Grade14!L69</f>
        <v>0</v>
      </c>
      <c r="O69" s="5">
        <f>Grade14!M69-M69</f>
        <v>2.2549999999999955</v>
      </c>
      <c r="Q69" s="22"/>
      <c r="R69" s="22"/>
      <c r="S69" s="22">
        <f t="shared" si="19"/>
        <v>1.3845699999999972</v>
      </c>
      <c r="T69" s="22">
        <f t="shared" si="20"/>
        <v>0.13496541118904828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1.1086837836682406E-9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Meta!A10+6</f>
        <v>22</v>
      </c>
      <c r="C2" s="7">
        <f>Meta!B10</f>
        <v>87453</v>
      </c>
      <c r="D2" s="7">
        <f>Meta!C10</f>
        <v>38173</v>
      </c>
      <c r="E2" s="1">
        <f>Meta!D10</f>
        <v>4.7E-2</v>
      </c>
      <c r="F2" s="1">
        <f>Meta!F10</f>
        <v>0.72499999999999998</v>
      </c>
      <c r="G2" s="1">
        <f>Meta!I10</f>
        <v>1.7852800699689915</v>
      </c>
      <c r="H2" s="1">
        <f>Meta!E10</f>
        <v>0.61399999999999999</v>
      </c>
      <c r="I2" s="13"/>
      <c r="J2" s="1">
        <f>Meta!X9</f>
        <v>0.68100000000000005</v>
      </c>
      <c r="K2" s="1">
        <f>Meta!D9</f>
        <v>5.7000000000000002E-2</v>
      </c>
      <c r="L2" s="29"/>
      <c r="N2" s="22">
        <f>Meta!T10</f>
        <v>59434</v>
      </c>
      <c r="O2" s="22">
        <f>Meta!U10</f>
        <v>26596</v>
      </c>
      <c r="P2" s="1">
        <f>Meta!V10</f>
        <v>5.6000000000000001E-2</v>
      </c>
      <c r="Q2" s="1">
        <f>Meta!X10</f>
        <v>0.68700000000000006</v>
      </c>
      <c r="R2" s="22">
        <f>Meta!W10</f>
        <v>2410</v>
      </c>
      <c r="T2" s="12">
        <f>IRR(S5:S69)+1</f>
        <v>1.0406062484325072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3009.6006339125884</v>
      </c>
      <c r="D12" s="5">
        <f t="shared" ref="D12:D36" si="0">IF(A12&lt;startage,1,0)*(C12*(1-initialunempprob))+IF(A12=startage,1,0)*(C12*(1-unempprob))+IF(A12&gt;startage,1,0)*(C12*(1-unempprob)+unempprob*300*52)</f>
        <v>2838.0533977795708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217.11108493013717</v>
      </c>
      <c r="G12" s="5">
        <f t="shared" ref="G12:G56" si="3">D12-F12</f>
        <v>2620.9423128494336</v>
      </c>
      <c r="H12" s="22">
        <f>0.1*Grade15!H12</f>
        <v>1356.0812864019724</v>
      </c>
      <c r="I12" s="5">
        <f t="shared" ref="I12:I36" si="4">G12+IF(A12&lt;startage,1,0)*(H12*(1-initialunempprob))+IF(A12&gt;=startage,1,0)*(H12*(1-unempprob))</f>
        <v>3899.7269659264934</v>
      </c>
      <c r="J12" s="26">
        <f t="shared" ref="J12:J56" si="5">(F12-(IF(A12&gt;startage,1,0)*(unempprob*300*52)))/(IF(A12&lt;startage,1,0)*((C12+H12)*(1-initialunempprob))+IF(A12&gt;=startage,1,0)*((C12+H12)*(1-unempprob)))</f>
        <v>5.2737339251166498E-2</v>
      </c>
      <c r="L12" s="22">
        <f>0.1*Grade15!L12</f>
        <v>4116.8380508566306</v>
      </c>
      <c r="M12" s="5">
        <f>scrimecost*Meta!O9</f>
        <v>7384.24</v>
      </c>
      <c r="N12" s="5">
        <f>L12-Grade15!L12</f>
        <v>-37051.542457709671</v>
      </c>
      <c r="O12" s="5"/>
      <c r="P12" s="22"/>
      <c r="Q12" s="22">
        <f>0.05*feel*Grade15!G12</f>
        <v>306.80005487663578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-45637.342512586307</v>
      </c>
      <c r="T12" s="22">
        <f t="shared" ref="T12:T43" si="7">S12/sreturn^(A12-startage+1)</f>
        <v>-45637.342512586307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48985.591376438191</v>
      </c>
      <c r="D13" s="5">
        <f t="shared" si="0"/>
        <v>46683.268581745593</v>
      </c>
      <c r="E13" s="5">
        <f t="shared" si="1"/>
        <v>37183.268581745593</v>
      </c>
      <c r="F13" s="5">
        <f t="shared" si="2"/>
        <v>12710.414050114496</v>
      </c>
      <c r="G13" s="5">
        <f t="shared" si="3"/>
        <v>33972.854531631099</v>
      </c>
      <c r="H13" s="22">
        <f t="shared" ref="H13:H36" si="10">benefits*B13/expnorm</f>
        <v>21382.079283875624</v>
      </c>
      <c r="I13" s="5">
        <f t="shared" si="4"/>
        <v>54349.976089164571</v>
      </c>
      <c r="J13" s="26">
        <f t="shared" si="5"/>
        <v>0.1895368342432244</v>
      </c>
      <c r="L13" s="22">
        <f t="shared" ref="L13:L36" si="11">(sincome+sbenefits)*(1-sunemp)*B13/expnorm</f>
        <v>45489.960575995545</v>
      </c>
      <c r="M13" s="5">
        <f>scrimecost*Meta!O10</f>
        <v>6767.28</v>
      </c>
      <c r="N13" s="5">
        <f>L13-Grade15!L13</f>
        <v>3292.3705547150821</v>
      </c>
      <c r="O13" s="5">
        <f>Grade15!M13-M13</f>
        <v>115.1279999999997</v>
      </c>
      <c r="P13" s="22">
        <f t="shared" ref="P13:P56" si="12">(spart-initialspart)*(L13*J13+nptrans)</f>
        <v>91.056138704539762</v>
      </c>
      <c r="Q13" s="22"/>
      <c r="R13" s="22"/>
      <c r="S13" s="22">
        <f t="shared" si="6"/>
        <v>1515.3782238133938</v>
      </c>
      <c r="T13" s="22">
        <f t="shared" si="7"/>
        <v>1456.2455550272241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50210.231160849144</v>
      </c>
      <c r="D14" s="5">
        <f t="shared" si="0"/>
        <v>48583.550296289228</v>
      </c>
      <c r="E14" s="5">
        <f t="shared" si="1"/>
        <v>39083.550296289228</v>
      </c>
      <c r="F14" s="5">
        <f t="shared" si="2"/>
        <v>13520.884201367357</v>
      </c>
      <c r="G14" s="5">
        <f t="shared" si="3"/>
        <v>35062.666094921871</v>
      </c>
      <c r="H14" s="22">
        <f t="shared" si="10"/>
        <v>21916.631265972515</v>
      </c>
      <c r="I14" s="5">
        <f t="shared" si="4"/>
        <v>55949.215691393678</v>
      </c>
      <c r="J14" s="26">
        <f t="shared" si="5"/>
        <v>0.18603812830252586</v>
      </c>
      <c r="L14" s="22">
        <f t="shared" si="11"/>
        <v>46627.209590395432</v>
      </c>
      <c r="M14" s="5">
        <f>scrimecost*Meta!O11</f>
        <v>6323.84</v>
      </c>
      <c r="N14" s="5">
        <f>L14-Grade15!L14</f>
        <v>3374.6798185829612</v>
      </c>
      <c r="O14" s="5">
        <f>Grade15!M14-M14</f>
        <v>107.58399999999983</v>
      </c>
      <c r="P14" s="22">
        <f t="shared" si="12"/>
        <v>91.370632801000582</v>
      </c>
      <c r="Q14" s="22"/>
      <c r="R14" s="22"/>
      <c r="S14" s="22">
        <f t="shared" si="6"/>
        <v>1545.6588362548418</v>
      </c>
      <c r="T14" s="22">
        <f t="shared" si="7"/>
        <v>1427.3838620949957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51465.486939870374</v>
      </c>
      <c r="D15" s="5">
        <f t="shared" si="0"/>
        <v>49779.809053696459</v>
      </c>
      <c r="E15" s="5">
        <f t="shared" si="1"/>
        <v>40279.809053696459</v>
      </c>
      <c r="F15" s="5">
        <f t="shared" si="2"/>
        <v>14031.088561401541</v>
      </c>
      <c r="G15" s="5">
        <f t="shared" si="3"/>
        <v>35748.720492294917</v>
      </c>
      <c r="H15" s="22">
        <f t="shared" si="10"/>
        <v>22464.547047621829</v>
      </c>
      <c r="I15" s="5">
        <f t="shared" si="4"/>
        <v>57157.433828678521</v>
      </c>
      <c r="J15" s="26">
        <f t="shared" si="5"/>
        <v>0.18874214339375231</v>
      </c>
      <c r="L15" s="22">
        <f t="shared" si="11"/>
        <v>47792.88983015532</v>
      </c>
      <c r="M15" s="5">
        <f>scrimecost*Meta!O12</f>
        <v>6041.87</v>
      </c>
      <c r="N15" s="5">
        <f>L15-Grade15!L15</f>
        <v>3459.046814047535</v>
      </c>
      <c r="O15" s="5">
        <f>Grade15!M15-M15</f>
        <v>102.78700000000026</v>
      </c>
      <c r="P15" s="22">
        <f t="shared" si="12"/>
        <v>93.447194793149976</v>
      </c>
      <c r="Q15" s="22"/>
      <c r="R15" s="22"/>
      <c r="S15" s="22">
        <f t="shared" si="6"/>
        <v>1579.5760046108976</v>
      </c>
      <c r="T15" s="22">
        <f t="shared" si="7"/>
        <v>1401.7844554278424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52752.124113367128</v>
      </c>
      <c r="D16" s="5">
        <f t="shared" si="0"/>
        <v>51005.97428003887</v>
      </c>
      <c r="E16" s="5">
        <f t="shared" si="1"/>
        <v>41505.97428003887</v>
      </c>
      <c r="F16" s="5">
        <f t="shared" si="2"/>
        <v>14554.048030436579</v>
      </c>
      <c r="G16" s="5">
        <f t="shared" si="3"/>
        <v>36451.926249602293</v>
      </c>
      <c r="H16" s="22">
        <f t="shared" si="10"/>
        <v>23026.160723812372</v>
      </c>
      <c r="I16" s="5">
        <f t="shared" si="4"/>
        <v>58395.857419395485</v>
      </c>
      <c r="J16" s="26">
        <f t="shared" si="5"/>
        <v>0.19138020689738791</v>
      </c>
      <c r="L16" s="22">
        <f t="shared" si="11"/>
        <v>48987.712075909199</v>
      </c>
      <c r="M16" s="5">
        <f>scrimecost*Meta!O13</f>
        <v>5073.05</v>
      </c>
      <c r="N16" s="5">
        <f>L16-Grade15!L16</f>
        <v>3545.5229843987254</v>
      </c>
      <c r="O16" s="5">
        <f>Grade15!M16-M16</f>
        <v>86.304999999999382</v>
      </c>
      <c r="P16" s="22">
        <f t="shared" si="12"/>
        <v>95.575670835103111</v>
      </c>
      <c r="Q16" s="22"/>
      <c r="R16" s="22"/>
      <c r="S16" s="22">
        <f t="shared" si="6"/>
        <v>1607.2401461258546</v>
      </c>
      <c r="T16" s="22">
        <f t="shared" si="7"/>
        <v>1370.6767762551976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54070.9272162013</v>
      </c>
      <c r="D17" s="5">
        <f t="shared" si="0"/>
        <v>52262.793637039831</v>
      </c>
      <c r="E17" s="5">
        <f t="shared" si="1"/>
        <v>42762.793637039831</v>
      </c>
      <c r="F17" s="5">
        <f t="shared" si="2"/>
        <v>15090.081486197487</v>
      </c>
      <c r="G17" s="5">
        <f t="shared" si="3"/>
        <v>37172.712150842344</v>
      </c>
      <c r="H17" s="22">
        <f t="shared" si="10"/>
        <v>23601.814741907678</v>
      </c>
      <c r="I17" s="5">
        <f t="shared" si="4"/>
        <v>59665.241599880363</v>
      </c>
      <c r="J17" s="26">
        <f t="shared" si="5"/>
        <v>0.19395392738873954</v>
      </c>
      <c r="L17" s="22">
        <f t="shared" si="11"/>
        <v>50212.404877806919</v>
      </c>
      <c r="M17" s="5">
        <f>scrimecost*Meta!O14</f>
        <v>5073.05</v>
      </c>
      <c r="N17" s="5">
        <f>L17-Grade15!L17</f>
        <v>3634.161059008693</v>
      </c>
      <c r="O17" s="5">
        <f>Grade15!M17-M17</f>
        <v>86.304999999999382</v>
      </c>
      <c r="P17" s="22">
        <f t="shared" si="12"/>
        <v>97.757358778105015</v>
      </c>
      <c r="Q17" s="22"/>
      <c r="R17" s="22"/>
      <c r="S17" s="22">
        <f t="shared" si="6"/>
        <v>1645.968837878685</v>
      </c>
      <c r="T17" s="22">
        <f t="shared" si="7"/>
        <v>1348.9301510201863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55422.700396606328</v>
      </c>
      <c r="D18" s="5">
        <f t="shared" si="0"/>
        <v>53551.033477965822</v>
      </c>
      <c r="E18" s="5">
        <f t="shared" si="1"/>
        <v>44051.033477965822</v>
      </c>
      <c r="F18" s="5">
        <f t="shared" si="2"/>
        <v>15639.515778352423</v>
      </c>
      <c r="G18" s="5">
        <f t="shared" si="3"/>
        <v>37911.517699613396</v>
      </c>
      <c r="H18" s="22">
        <f t="shared" si="10"/>
        <v>24191.860110455367</v>
      </c>
      <c r="I18" s="5">
        <f t="shared" si="4"/>
        <v>60966.360384877364</v>
      </c>
      <c r="J18" s="26">
        <f t="shared" si="5"/>
        <v>0.19646487420957057</v>
      </c>
      <c r="L18" s="22">
        <f t="shared" si="11"/>
        <v>51467.71499975209</v>
      </c>
      <c r="M18" s="5">
        <f>scrimecost*Meta!O15</f>
        <v>5073.05</v>
      </c>
      <c r="N18" s="5">
        <f>L18-Grade15!L18</f>
        <v>3725.0150854839085</v>
      </c>
      <c r="O18" s="5">
        <f>Grade15!M18-M18</f>
        <v>86.304999999999382</v>
      </c>
      <c r="P18" s="22">
        <f t="shared" si="12"/>
        <v>99.993588919682026</v>
      </c>
      <c r="Q18" s="22"/>
      <c r="R18" s="22"/>
      <c r="S18" s="22">
        <f t="shared" si="6"/>
        <v>1685.665746925336</v>
      </c>
      <c r="T18" s="22">
        <f t="shared" si="7"/>
        <v>1327.5561101914734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56808.267906521476</v>
      </c>
      <c r="D19" s="5">
        <f t="shared" si="0"/>
        <v>54871.479314914963</v>
      </c>
      <c r="E19" s="5">
        <f t="shared" si="1"/>
        <v>45371.479314914963</v>
      </c>
      <c r="F19" s="5">
        <f t="shared" si="2"/>
        <v>16202.685927811233</v>
      </c>
      <c r="G19" s="5">
        <f t="shared" si="3"/>
        <v>38668.793387103731</v>
      </c>
      <c r="H19" s="22">
        <f t="shared" si="10"/>
        <v>24796.65661321675</v>
      </c>
      <c r="I19" s="5">
        <f t="shared" si="4"/>
        <v>62300.007139499292</v>
      </c>
      <c r="J19" s="26">
        <f t="shared" si="5"/>
        <v>0.19891457842501542</v>
      </c>
      <c r="L19" s="22">
        <f t="shared" si="11"/>
        <v>52754.407874745892</v>
      </c>
      <c r="M19" s="5">
        <f>scrimecost*Meta!O16</f>
        <v>5073.05</v>
      </c>
      <c r="N19" s="5">
        <f>L19-Grade15!L19</f>
        <v>3818.140462621006</v>
      </c>
      <c r="O19" s="5">
        <f>Grade15!M19-M19</f>
        <v>86.304999999999382</v>
      </c>
      <c r="P19" s="22">
        <f t="shared" si="12"/>
        <v>102.28572481479846</v>
      </c>
      <c r="Q19" s="22"/>
      <c r="R19" s="22"/>
      <c r="S19" s="22">
        <f t="shared" si="6"/>
        <v>1726.3550786981536</v>
      </c>
      <c r="T19" s="22">
        <f t="shared" si="7"/>
        <v>1306.5472536777479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58228.474604184528</v>
      </c>
      <c r="D20" s="5">
        <f t="shared" si="0"/>
        <v>56224.936297787848</v>
      </c>
      <c r="E20" s="5">
        <f t="shared" si="1"/>
        <v>46724.936297787848</v>
      </c>
      <c r="F20" s="5">
        <f t="shared" si="2"/>
        <v>16779.93533100652</v>
      </c>
      <c r="G20" s="5">
        <f t="shared" si="3"/>
        <v>39445.000966781328</v>
      </c>
      <c r="H20" s="22">
        <f t="shared" si="10"/>
        <v>25416.573028547173</v>
      </c>
      <c r="I20" s="5">
        <f t="shared" si="4"/>
        <v>63666.995062986782</v>
      </c>
      <c r="J20" s="26">
        <f t="shared" si="5"/>
        <v>0.20130453375715676</v>
      </c>
      <c r="L20" s="22">
        <f t="shared" si="11"/>
        <v>54073.268071614541</v>
      </c>
      <c r="M20" s="5">
        <f>scrimecost*Meta!O17</f>
        <v>5073.05</v>
      </c>
      <c r="N20" s="5">
        <f>L20-Grade15!L20</f>
        <v>3913.5939741865368</v>
      </c>
      <c r="O20" s="5">
        <f>Grade15!M20-M20</f>
        <v>86.304999999999382</v>
      </c>
      <c r="P20" s="22">
        <f t="shared" si="12"/>
        <v>104.63516410729279</v>
      </c>
      <c r="Q20" s="22"/>
      <c r="R20" s="22"/>
      <c r="S20" s="22">
        <f t="shared" si="6"/>
        <v>1768.0616437652941</v>
      </c>
      <c r="T20" s="22">
        <f t="shared" si="7"/>
        <v>1285.896363089618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59684.186469289132</v>
      </c>
      <c r="D21" s="5">
        <f t="shared" si="0"/>
        <v>57612.229705232538</v>
      </c>
      <c r="E21" s="5">
        <f t="shared" si="1"/>
        <v>48112.229705232538</v>
      </c>
      <c r="F21" s="5">
        <f t="shared" si="2"/>
        <v>17371.61596928168</v>
      </c>
      <c r="G21" s="5">
        <f t="shared" si="3"/>
        <v>40240.613735950858</v>
      </c>
      <c r="H21" s="22">
        <f t="shared" si="10"/>
        <v>26051.987354260847</v>
      </c>
      <c r="I21" s="5">
        <f t="shared" si="4"/>
        <v>65068.157684561447</v>
      </c>
      <c r="J21" s="26">
        <f t="shared" si="5"/>
        <v>0.20363619749583123</v>
      </c>
      <c r="L21" s="22">
        <f t="shared" si="11"/>
        <v>55425.099773404901</v>
      </c>
      <c r="M21" s="5">
        <f>scrimecost*Meta!O18</f>
        <v>4089.77</v>
      </c>
      <c r="N21" s="5">
        <f>L21-Grade15!L21</f>
        <v>4011.4338235412069</v>
      </c>
      <c r="O21" s="5">
        <f>Grade15!M21-M21</f>
        <v>69.576999999999771</v>
      </c>
      <c r="P21" s="22">
        <f t="shared" si="12"/>
        <v>107.04333938209949</v>
      </c>
      <c r="Q21" s="22"/>
      <c r="R21" s="22"/>
      <c r="S21" s="22">
        <f t="shared" si="6"/>
        <v>1800.5398809591138</v>
      </c>
      <c r="T21" s="22">
        <f t="shared" si="7"/>
        <v>1258.4178826645405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61176.291131021346</v>
      </c>
      <c r="D22" s="5">
        <f t="shared" si="0"/>
        <v>59034.205447863336</v>
      </c>
      <c r="E22" s="5">
        <f t="shared" si="1"/>
        <v>49534.205447863336</v>
      </c>
      <c r="F22" s="5">
        <f t="shared" si="2"/>
        <v>17978.088623513715</v>
      </c>
      <c r="G22" s="5">
        <f t="shared" si="3"/>
        <v>41056.116824349621</v>
      </c>
      <c r="H22" s="22">
        <f t="shared" si="10"/>
        <v>26703.287038117367</v>
      </c>
      <c r="I22" s="5">
        <f t="shared" si="4"/>
        <v>66504.349371675475</v>
      </c>
      <c r="J22" s="26">
        <f t="shared" si="5"/>
        <v>0.20591099138722088</v>
      </c>
      <c r="L22" s="22">
        <f t="shared" si="11"/>
        <v>56810.727267740011</v>
      </c>
      <c r="M22" s="5">
        <f>scrimecost*Meta!O19</f>
        <v>4089.77</v>
      </c>
      <c r="N22" s="5">
        <f>L22-Grade15!L22</f>
        <v>4111.7196691297213</v>
      </c>
      <c r="O22" s="5">
        <f>Grade15!M22-M22</f>
        <v>69.576999999999771</v>
      </c>
      <c r="P22" s="22">
        <f t="shared" si="12"/>
        <v>109.51171903877631</v>
      </c>
      <c r="Q22" s="22"/>
      <c r="R22" s="22"/>
      <c r="S22" s="22">
        <f t="shared" si="6"/>
        <v>1844.3578408827693</v>
      </c>
      <c r="T22" s="22">
        <f t="shared" si="7"/>
        <v>1238.7420863001291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62705.698409296885</v>
      </c>
      <c r="D23" s="5">
        <f t="shared" si="0"/>
        <v>60491.730584059929</v>
      </c>
      <c r="E23" s="5">
        <f t="shared" si="1"/>
        <v>50991.730584059929</v>
      </c>
      <c r="F23" s="5">
        <f t="shared" si="2"/>
        <v>18599.723094101559</v>
      </c>
      <c r="G23" s="5">
        <f t="shared" si="3"/>
        <v>41892.007489958371</v>
      </c>
      <c r="H23" s="22">
        <f t="shared" si="10"/>
        <v>27370.869214070299</v>
      </c>
      <c r="I23" s="5">
        <f t="shared" si="4"/>
        <v>67976.445850967371</v>
      </c>
      <c r="J23" s="26">
        <f t="shared" si="5"/>
        <v>0.20813030250077186</v>
      </c>
      <c r="L23" s="22">
        <f t="shared" si="11"/>
        <v>58230.995449433518</v>
      </c>
      <c r="M23" s="5">
        <f>scrimecost*Meta!O20</f>
        <v>4089.77</v>
      </c>
      <c r="N23" s="5">
        <f>L23-Grade15!L23</f>
        <v>4214.5126608579667</v>
      </c>
      <c r="O23" s="5">
        <f>Grade15!M23-M23</f>
        <v>69.576999999999771</v>
      </c>
      <c r="P23" s="22">
        <f t="shared" si="12"/>
        <v>112.0418081868701</v>
      </c>
      <c r="Q23" s="22"/>
      <c r="R23" s="22"/>
      <c r="S23" s="22">
        <f t="shared" si="6"/>
        <v>1889.2712498045241</v>
      </c>
      <c r="T23" s="22">
        <f t="shared" si="7"/>
        <v>1219.3927063149206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64273.340869529304</v>
      </c>
      <c r="D24" s="5">
        <f t="shared" si="0"/>
        <v>61985.693848661424</v>
      </c>
      <c r="E24" s="5">
        <f t="shared" si="1"/>
        <v>52485.693848661424</v>
      </c>
      <c r="F24" s="5">
        <f t="shared" si="2"/>
        <v>19236.8984264541</v>
      </c>
      <c r="G24" s="5">
        <f t="shared" si="3"/>
        <v>42748.795422207324</v>
      </c>
      <c r="H24" s="22">
        <f t="shared" si="10"/>
        <v>28055.140944422055</v>
      </c>
      <c r="I24" s="5">
        <f t="shared" si="4"/>
        <v>69485.344742241548</v>
      </c>
      <c r="J24" s="26">
        <f t="shared" si="5"/>
        <v>0.2102954840749679</v>
      </c>
      <c r="L24" s="22">
        <f t="shared" si="11"/>
        <v>59686.770335669346</v>
      </c>
      <c r="M24" s="5">
        <f>scrimecost*Meta!O21</f>
        <v>4089.77</v>
      </c>
      <c r="N24" s="5">
        <f>L24-Grade15!L24</f>
        <v>4319.8754773794135</v>
      </c>
      <c r="O24" s="5">
        <f>Grade15!M24-M24</f>
        <v>69.576999999999771</v>
      </c>
      <c r="P24" s="22">
        <f t="shared" si="12"/>
        <v>114.63514956366623</v>
      </c>
      <c r="Q24" s="22"/>
      <c r="R24" s="22"/>
      <c r="S24" s="22">
        <f t="shared" si="6"/>
        <v>1935.3074939493204</v>
      </c>
      <c r="T24" s="22">
        <f t="shared" si="7"/>
        <v>1200.3636246790174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65880.17439126753</v>
      </c>
      <c r="D25" s="5">
        <f t="shared" si="0"/>
        <v>63517.006194877948</v>
      </c>
      <c r="E25" s="5">
        <f t="shared" si="1"/>
        <v>54017.006194877948</v>
      </c>
      <c r="F25" s="5">
        <f t="shared" si="2"/>
        <v>19890.003142115442</v>
      </c>
      <c r="G25" s="5">
        <f t="shared" si="3"/>
        <v>43627.003052762506</v>
      </c>
      <c r="H25" s="22">
        <f t="shared" si="10"/>
        <v>28756.519468032606</v>
      </c>
      <c r="I25" s="5">
        <f t="shared" si="4"/>
        <v>71031.966105797575</v>
      </c>
      <c r="J25" s="26">
        <f t="shared" si="5"/>
        <v>0.21240785634247614</v>
      </c>
      <c r="L25" s="22">
        <f t="shared" si="11"/>
        <v>61178.939594061078</v>
      </c>
      <c r="M25" s="5">
        <f>scrimecost*Meta!O22</f>
        <v>4089.77</v>
      </c>
      <c r="N25" s="5">
        <f>L25-Grade15!L25</f>
        <v>4427.8723643139019</v>
      </c>
      <c r="O25" s="5">
        <f>Grade15!M25-M25</f>
        <v>69.576999999999771</v>
      </c>
      <c r="P25" s="22">
        <f t="shared" si="12"/>
        <v>117.29332447488221</v>
      </c>
      <c r="Q25" s="22"/>
      <c r="R25" s="22"/>
      <c r="S25" s="22">
        <f t="shared" si="6"/>
        <v>1982.4946441977393</v>
      </c>
      <c r="T25" s="22">
        <f t="shared" si="7"/>
        <v>1181.6488628272029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67527.178751049214</v>
      </c>
      <c r="D26" s="5">
        <f t="shared" si="0"/>
        <v>65086.601349749893</v>
      </c>
      <c r="E26" s="5">
        <f t="shared" si="1"/>
        <v>55586.601349749893</v>
      </c>
      <c r="F26" s="5">
        <f t="shared" si="2"/>
        <v>20559.435475668331</v>
      </c>
      <c r="G26" s="5">
        <f t="shared" si="3"/>
        <v>44527.165874081562</v>
      </c>
      <c r="H26" s="22">
        <f t="shared" si="10"/>
        <v>29475.432454733422</v>
      </c>
      <c r="I26" s="5">
        <f t="shared" si="4"/>
        <v>72617.253003442514</v>
      </c>
      <c r="J26" s="26">
        <f t="shared" si="5"/>
        <v>0.21446870733516726</v>
      </c>
      <c r="L26" s="22">
        <f t="shared" si="11"/>
        <v>62708.413083912608</v>
      </c>
      <c r="M26" s="5">
        <f>scrimecost*Meta!O23</f>
        <v>3173.97</v>
      </c>
      <c r="N26" s="5">
        <f>L26-Grade15!L26</f>
        <v>4538.5691734217544</v>
      </c>
      <c r="O26" s="5">
        <f>Grade15!M26-M26</f>
        <v>53.997000000000298</v>
      </c>
      <c r="P26" s="22">
        <f t="shared" si="12"/>
        <v>120.01795375887865</v>
      </c>
      <c r="Q26" s="22"/>
      <c r="R26" s="22"/>
      <c r="S26" s="22">
        <f t="shared" si="6"/>
        <v>2021.2953532023696</v>
      </c>
      <c r="T26" s="22">
        <f t="shared" si="7"/>
        <v>1157.7632684398902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69215.358219825444</v>
      </c>
      <c r="D27" s="5">
        <f t="shared" si="0"/>
        <v>66695.436383493638</v>
      </c>
      <c r="E27" s="5">
        <f t="shared" si="1"/>
        <v>57195.436383493638</v>
      </c>
      <c r="F27" s="5">
        <f t="shared" si="2"/>
        <v>21245.603617560038</v>
      </c>
      <c r="G27" s="5">
        <f t="shared" si="3"/>
        <v>45449.832765933599</v>
      </c>
      <c r="H27" s="22">
        <f t="shared" si="10"/>
        <v>30212.318266101749</v>
      </c>
      <c r="I27" s="5">
        <f t="shared" si="4"/>
        <v>74242.172073528563</v>
      </c>
      <c r="J27" s="26">
        <f t="shared" si="5"/>
        <v>0.2164792936695</v>
      </c>
      <c r="L27" s="22">
        <f t="shared" si="11"/>
        <v>64276.123411010412</v>
      </c>
      <c r="M27" s="5">
        <f>scrimecost*Meta!O24</f>
        <v>3173.97</v>
      </c>
      <c r="N27" s="5">
        <f>L27-Grade15!L27</f>
        <v>4652.0334027572826</v>
      </c>
      <c r="O27" s="5">
        <f>Grade15!M27-M27</f>
        <v>53.997000000000298</v>
      </c>
      <c r="P27" s="22">
        <f t="shared" si="12"/>
        <v>122.81069877497499</v>
      </c>
      <c r="Q27" s="22"/>
      <c r="R27" s="22"/>
      <c r="S27" s="22">
        <f t="shared" si="6"/>
        <v>2070.8713529321067</v>
      </c>
      <c r="T27" s="22">
        <f t="shared" si="7"/>
        <v>1139.8735607710262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70945.74217532108</v>
      </c>
      <c r="D28" s="5">
        <f t="shared" si="0"/>
        <v>68344.492293080984</v>
      </c>
      <c r="E28" s="5">
        <f t="shared" si="1"/>
        <v>58844.492293080984</v>
      </c>
      <c r="F28" s="5">
        <f t="shared" si="2"/>
        <v>21948.925962999041</v>
      </c>
      <c r="G28" s="5">
        <f t="shared" si="3"/>
        <v>46395.566330081943</v>
      </c>
      <c r="H28" s="22">
        <f t="shared" si="10"/>
        <v>30967.626222754301</v>
      </c>
      <c r="I28" s="5">
        <f t="shared" si="4"/>
        <v>75907.714120366785</v>
      </c>
      <c r="J28" s="26">
        <f t="shared" si="5"/>
        <v>0.21844084131275143</v>
      </c>
      <c r="L28" s="22">
        <f t="shared" si="11"/>
        <v>65883.026496285689</v>
      </c>
      <c r="M28" s="5">
        <f>scrimecost*Meta!O25</f>
        <v>3173.97</v>
      </c>
      <c r="N28" s="5">
        <f>L28-Grade15!L28</f>
        <v>4768.3342378262387</v>
      </c>
      <c r="O28" s="5">
        <f>Grade15!M28-M28</f>
        <v>53.997000000000298</v>
      </c>
      <c r="P28" s="22">
        <f t="shared" si="12"/>
        <v>125.67326241647375</v>
      </c>
      <c r="Q28" s="22"/>
      <c r="R28" s="22"/>
      <c r="S28" s="22">
        <f t="shared" si="6"/>
        <v>2121.6867526551036</v>
      </c>
      <c r="T28" s="22">
        <f t="shared" si="7"/>
        <v>1122.2726917840412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72719.38572970411</v>
      </c>
      <c r="D29" s="5">
        <f t="shared" si="0"/>
        <v>70034.774600408011</v>
      </c>
      <c r="E29" s="5">
        <f t="shared" si="1"/>
        <v>60534.774600408011</v>
      </c>
      <c r="F29" s="5">
        <f t="shared" si="2"/>
        <v>22669.831367074017</v>
      </c>
      <c r="G29" s="5">
        <f t="shared" si="3"/>
        <v>47364.943233333994</v>
      </c>
      <c r="H29" s="22">
        <f t="shared" si="10"/>
        <v>31741.816878323152</v>
      </c>
      <c r="I29" s="5">
        <f t="shared" si="4"/>
        <v>77614.894718375959</v>
      </c>
      <c r="J29" s="26">
        <f t="shared" si="5"/>
        <v>0.22035454633055776</v>
      </c>
      <c r="L29" s="22">
        <f t="shared" si="11"/>
        <v>67530.102158692811</v>
      </c>
      <c r="M29" s="5">
        <f>scrimecost*Meta!O26</f>
        <v>3173.97</v>
      </c>
      <c r="N29" s="5">
        <f>L29-Grade15!L29</f>
        <v>4887.5425937718755</v>
      </c>
      <c r="O29" s="5">
        <f>Grade15!M29-M29</f>
        <v>53.997000000000298</v>
      </c>
      <c r="P29" s="22">
        <f t="shared" si="12"/>
        <v>128.60739014900994</v>
      </c>
      <c r="Q29" s="22"/>
      <c r="R29" s="22"/>
      <c r="S29" s="22">
        <f t="shared" si="6"/>
        <v>2173.7725373711573</v>
      </c>
      <c r="T29" s="22">
        <f t="shared" si="7"/>
        <v>1104.9555281049238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74537.370372946709</v>
      </c>
      <c r="D30" s="5">
        <f t="shared" si="0"/>
        <v>71767.313965418201</v>
      </c>
      <c r="E30" s="5">
        <f t="shared" si="1"/>
        <v>62267.313965418201</v>
      </c>
      <c r="F30" s="5">
        <f t="shared" si="2"/>
        <v>23408.759406250865</v>
      </c>
      <c r="G30" s="5">
        <f t="shared" si="3"/>
        <v>48358.554559167336</v>
      </c>
      <c r="H30" s="22">
        <f t="shared" si="10"/>
        <v>32535.362300281227</v>
      </c>
      <c r="I30" s="5">
        <f t="shared" si="4"/>
        <v>79364.754831335347</v>
      </c>
      <c r="J30" s="26">
        <f t="shared" si="5"/>
        <v>0.22222157561622247</v>
      </c>
      <c r="L30" s="22">
        <f t="shared" si="11"/>
        <v>69218.354712660133</v>
      </c>
      <c r="M30" s="5">
        <f>scrimecost*Meta!O27</f>
        <v>3173.97</v>
      </c>
      <c r="N30" s="5">
        <f>L30-Grade15!L30</f>
        <v>5009.7311586161741</v>
      </c>
      <c r="O30" s="5">
        <f>Grade15!M30-M30</f>
        <v>53.997000000000298</v>
      </c>
      <c r="P30" s="22">
        <f t="shared" si="12"/>
        <v>131.61487107485959</v>
      </c>
      <c r="Q30" s="22"/>
      <c r="R30" s="22"/>
      <c r="S30" s="22">
        <f t="shared" si="6"/>
        <v>2227.1604667051215</v>
      </c>
      <c r="T30" s="22">
        <f t="shared" si="7"/>
        <v>1087.9170446254391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76400.804632270374</v>
      </c>
      <c r="D31" s="5">
        <f t="shared" si="0"/>
        <v>73543.166814553653</v>
      </c>
      <c r="E31" s="5">
        <f t="shared" si="1"/>
        <v>64043.166814553653</v>
      </c>
      <c r="F31" s="5">
        <f t="shared" si="2"/>
        <v>24166.160646407134</v>
      </c>
      <c r="G31" s="5">
        <f t="shared" si="3"/>
        <v>49377.006168146516</v>
      </c>
      <c r="H31" s="22">
        <f t="shared" si="10"/>
        <v>33348.746357788266</v>
      </c>
      <c r="I31" s="5">
        <f t="shared" si="4"/>
        <v>81158.361447118732</v>
      </c>
      <c r="J31" s="26">
        <f t="shared" si="5"/>
        <v>0.22404306760223672</v>
      </c>
      <c r="L31" s="22">
        <f t="shared" si="11"/>
        <v>70948.813580476635</v>
      </c>
      <c r="M31" s="5">
        <f>scrimecost*Meta!O28</f>
        <v>2776.3199999999997</v>
      </c>
      <c r="N31" s="5">
        <f>L31-Grade15!L31</f>
        <v>5134.974437581579</v>
      </c>
      <c r="O31" s="5">
        <f>Grade15!M31-M31</f>
        <v>47.231999999999971</v>
      </c>
      <c r="P31" s="22">
        <f t="shared" si="12"/>
        <v>134.69753902385543</v>
      </c>
      <c r="Q31" s="22"/>
      <c r="R31" s="22"/>
      <c r="S31" s="22">
        <f t="shared" si="6"/>
        <v>2277.7293842724339</v>
      </c>
      <c r="T31" s="22">
        <f t="shared" si="7"/>
        <v>1069.202503931012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78310.824748077124</v>
      </c>
      <c r="D32" s="5">
        <f t="shared" si="0"/>
        <v>75363.41598491749</v>
      </c>
      <c r="E32" s="5">
        <f t="shared" si="1"/>
        <v>65863.41598491749</v>
      </c>
      <c r="F32" s="5">
        <f t="shared" si="2"/>
        <v>24942.49691756731</v>
      </c>
      <c r="G32" s="5">
        <f t="shared" si="3"/>
        <v>50420.91906735018</v>
      </c>
      <c r="H32" s="22">
        <f t="shared" si="10"/>
        <v>34182.465016732967</v>
      </c>
      <c r="I32" s="5">
        <f t="shared" si="4"/>
        <v>82996.808228296693</v>
      </c>
      <c r="J32" s="26">
        <f t="shared" si="5"/>
        <v>0.22582013295444581</v>
      </c>
      <c r="L32" s="22">
        <f t="shared" si="11"/>
        <v>72722.533919988549</v>
      </c>
      <c r="M32" s="5">
        <f>scrimecost*Meta!O29</f>
        <v>2776.3199999999997</v>
      </c>
      <c r="N32" s="5">
        <f>L32-Grade15!L32</f>
        <v>5263.348798521125</v>
      </c>
      <c r="O32" s="5">
        <f>Grade15!M32-M32</f>
        <v>47.231999999999971</v>
      </c>
      <c r="P32" s="22">
        <f t="shared" si="12"/>
        <v>137.85727367157617</v>
      </c>
      <c r="Q32" s="22"/>
      <c r="R32" s="22"/>
      <c r="S32" s="22">
        <f t="shared" si="6"/>
        <v>2333.8200775289315</v>
      </c>
      <c r="T32" s="22">
        <f t="shared" si="7"/>
        <v>1052.7828097046383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80268.59536677906</v>
      </c>
      <c r="D33" s="5">
        <f t="shared" si="0"/>
        <v>77229.171384540445</v>
      </c>
      <c r="E33" s="5">
        <f t="shared" si="1"/>
        <v>67729.171384540445</v>
      </c>
      <c r="F33" s="5">
        <f t="shared" si="2"/>
        <v>25738.241595506501</v>
      </c>
      <c r="G33" s="5">
        <f t="shared" si="3"/>
        <v>51490.929789033944</v>
      </c>
      <c r="H33" s="22">
        <f t="shared" si="10"/>
        <v>35037.026642151286</v>
      </c>
      <c r="I33" s="5">
        <f t="shared" si="4"/>
        <v>84881.216179004114</v>
      </c>
      <c r="J33" s="26">
        <f t="shared" si="5"/>
        <v>0.22755385524928404</v>
      </c>
      <c r="L33" s="22">
        <f t="shared" si="11"/>
        <v>74540.597267988254</v>
      </c>
      <c r="M33" s="5">
        <f>scrimecost*Meta!O30</f>
        <v>2776.3199999999997</v>
      </c>
      <c r="N33" s="5">
        <f>L33-Grade15!L33</f>
        <v>5394.9325184841582</v>
      </c>
      <c r="O33" s="5">
        <f>Grade15!M33-M33</f>
        <v>47.231999999999971</v>
      </c>
      <c r="P33" s="22">
        <f t="shared" si="12"/>
        <v>141.09600168548999</v>
      </c>
      <c r="Q33" s="22"/>
      <c r="R33" s="22"/>
      <c r="S33" s="22">
        <f t="shared" si="6"/>
        <v>2391.3130381168417</v>
      </c>
      <c r="T33" s="22">
        <f t="shared" si="7"/>
        <v>1036.6243729758553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82275.310250948503</v>
      </c>
      <c r="D34" s="5">
        <f t="shared" si="0"/>
        <v>79141.570669153924</v>
      </c>
      <c r="E34" s="5">
        <f t="shared" si="1"/>
        <v>69641.570669153924</v>
      </c>
      <c r="F34" s="5">
        <f t="shared" si="2"/>
        <v>26553.87989039415</v>
      </c>
      <c r="G34" s="5">
        <f t="shared" si="3"/>
        <v>52587.690778759774</v>
      </c>
      <c r="H34" s="22">
        <f t="shared" si="10"/>
        <v>35912.952308205065</v>
      </c>
      <c r="I34" s="5">
        <f t="shared" si="4"/>
        <v>86812.7343284792</v>
      </c>
      <c r="J34" s="26">
        <f t="shared" si="5"/>
        <v>0.22924529163449189</v>
      </c>
      <c r="L34" s="22">
        <f t="shared" si="11"/>
        <v>76404.112199687952</v>
      </c>
      <c r="M34" s="5">
        <f>scrimecost*Meta!O31</f>
        <v>2776.3199999999997</v>
      </c>
      <c r="N34" s="5">
        <f>L34-Grade15!L34</f>
        <v>5529.8058314462542</v>
      </c>
      <c r="O34" s="5">
        <f>Grade15!M34-M34</f>
        <v>47.231999999999971</v>
      </c>
      <c r="P34" s="22">
        <f t="shared" si="12"/>
        <v>144.41569789975156</v>
      </c>
      <c r="Q34" s="22"/>
      <c r="R34" s="22"/>
      <c r="S34" s="22">
        <f t="shared" si="6"/>
        <v>2450.2433227194438</v>
      </c>
      <c r="T34" s="22">
        <f t="shared" si="7"/>
        <v>1020.7226899983319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84332.193007222231</v>
      </c>
      <c r="D35" s="5">
        <f t="shared" si="0"/>
        <v>81101.779935882776</v>
      </c>
      <c r="E35" s="5">
        <f t="shared" si="1"/>
        <v>71601.779935882776</v>
      </c>
      <c r="F35" s="5">
        <f t="shared" si="2"/>
        <v>27389.909142654004</v>
      </c>
      <c r="G35" s="5">
        <f t="shared" si="3"/>
        <v>53711.870793228773</v>
      </c>
      <c r="H35" s="22">
        <f t="shared" si="10"/>
        <v>36810.776115910194</v>
      </c>
      <c r="I35" s="5">
        <f t="shared" si="4"/>
        <v>88792.540431691188</v>
      </c>
      <c r="J35" s="26">
        <f t="shared" si="5"/>
        <v>0.23089547347371914</v>
      </c>
      <c r="L35" s="22">
        <f t="shared" si="11"/>
        <v>78314.215004680154</v>
      </c>
      <c r="M35" s="5">
        <f>scrimecost*Meta!O32</f>
        <v>2776.3199999999997</v>
      </c>
      <c r="N35" s="5">
        <f>L35-Grade15!L35</f>
        <v>5668.0509772324003</v>
      </c>
      <c r="O35" s="5">
        <f>Grade15!M35-M35</f>
        <v>47.231999999999971</v>
      </c>
      <c r="P35" s="22">
        <f t="shared" si="12"/>
        <v>147.81838651936971</v>
      </c>
      <c r="Q35" s="22"/>
      <c r="R35" s="22"/>
      <c r="S35" s="22">
        <f t="shared" si="6"/>
        <v>2510.6468644371098</v>
      </c>
      <c r="T35" s="22">
        <f t="shared" si="7"/>
        <v>1005.0733474206738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86440.497832402791</v>
      </c>
      <c r="D36" s="5">
        <f t="shared" si="0"/>
        <v>83110.994434279855</v>
      </c>
      <c r="E36" s="5">
        <f t="shared" si="1"/>
        <v>73610.994434279855</v>
      </c>
      <c r="F36" s="5">
        <f t="shared" si="2"/>
        <v>28246.839126220359</v>
      </c>
      <c r="G36" s="5">
        <f t="shared" si="3"/>
        <v>54864.155308059497</v>
      </c>
      <c r="H36" s="22">
        <f t="shared" si="10"/>
        <v>37731.045518807943</v>
      </c>
      <c r="I36" s="5">
        <f t="shared" si="4"/>
        <v>90821.841687483466</v>
      </c>
      <c r="J36" s="26">
        <f t="shared" si="5"/>
        <v>0.23250540697540431</v>
      </c>
      <c r="L36" s="22">
        <f t="shared" si="11"/>
        <v>80272.070379797151</v>
      </c>
      <c r="M36" s="5">
        <f>scrimecost*Meta!O33</f>
        <v>2243.71</v>
      </c>
      <c r="N36" s="5">
        <f>L36-Grade15!L36</f>
        <v>5809.7522516632162</v>
      </c>
      <c r="O36" s="5">
        <f>Grade15!M36-M36</f>
        <v>38.171000000000276</v>
      </c>
      <c r="P36" s="22">
        <f t="shared" si="12"/>
        <v>151.30614235447834</v>
      </c>
      <c r="Q36" s="22"/>
      <c r="R36" s="22"/>
      <c r="S36" s="22">
        <f t="shared" si="6"/>
        <v>2566.9970406977245</v>
      </c>
      <c r="T36" s="22">
        <f t="shared" si="7"/>
        <v>987.53174198925876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88601.510278212852</v>
      </c>
      <c r="D37" s="5">
        <f t="shared" ref="D37:D56" si="15">IF(A37&lt;startage,1,0)*(C37*(1-initialunempprob))+IF(A37=startage,1,0)*(C37*(1-unempprob))+IF(A37&gt;startage,1,0)*(C37*(1-unempprob)+unempprob*300*52)</f>
        <v>85170.439295136835</v>
      </c>
      <c r="E37" s="5">
        <f t="shared" si="1"/>
        <v>75670.439295136835</v>
      </c>
      <c r="F37" s="5">
        <f t="shared" si="2"/>
        <v>29125.192359375858</v>
      </c>
      <c r="G37" s="5">
        <f t="shared" si="3"/>
        <v>56045.246935760981</v>
      </c>
      <c r="H37" s="22">
        <f t="shared" ref="H37:H56" si="16">benefits*B37/expnorm</f>
        <v>38674.321656778142</v>
      </c>
      <c r="I37" s="5">
        <f t="shared" ref="I37:I56" si="17">G37+IF(A37&lt;startage,1,0)*(H37*(1-initialunempprob))+IF(A37&gt;=startage,1,0)*(H37*(1-unempprob))</f>
        <v>92901.875474670553</v>
      </c>
      <c r="J37" s="26">
        <f t="shared" si="5"/>
        <v>0.23407607380631656</v>
      </c>
      <c r="L37" s="22">
        <f t="shared" ref="L37:L56" si="18">(sincome+sbenefits)*(1-sunemp)*B37/expnorm</f>
        <v>82278.872139292085</v>
      </c>
      <c r="M37" s="5">
        <f>scrimecost*Meta!O34</f>
        <v>2243.71</v>
      </c>
      <c r="N37" s="5">
        <f>L37-Grade15!L37</f>
        <v>5954.9960579548206</v>
      </c>
      <c r="O37" s="5">
        <f>Grade15!M37-M37</f>
        <v>38.171000000000276</v>
      </c>
      <c r="P37" s="22">
        <f t="shared" si="12"/>
        <v>154.88109208546464</v>
      </c>
      <c r="Q37" s="22"/>
      <c r="R37" s="22"/>
      <c r="S37" s="22">
        <f t="shared" si="6"/>
        <v>2630.4585117148627</v>
      </c>
      <c r="T37" s="22">
        <f t="shared" si="7"/>
        <v>972.45770790504287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90816.548035168147</v>
      </c>
      <c r="D38" s="5">
        <f t="shared" si="15"/>
        <v>87281.370277515234</v>
      </c>
      <c r="E38" s="5">
        <f t="shared" si="1"/>
        <v>77781.370277515234</v>
      </c>
      <c r="F38" s="5">
        <f t="shared" si="2"/>
        <v>30025.504423360246</v>
      </c>
      <c r="G38" s="5">
        <f t="shared" si="3"/>
        <v>57255.865854154988</v>
      </c>
      <c r="H38" s="22">
        <f t="shared" si="16"/>
        <v>39641.179698197593</v>
      </c>
      <c r="I38" s="5">
        <f t="shared" si="17"/>
        <v>95033.910106537296</v>
      </c>
      <c r="J38" s="26">
        <f t="shared" si="5"/>
        <v>0.23560843169013346</v>
      </c>
      <c r="L38" s="22">
        <f t="shared" si="18"/>
        <v>84335.843942774372</v>
      </c>
      <c r="M38" s="5">
        <f>scrimecost*Meta!O35</f>
        <v>2243.71</v>
      </c>
      <c r="N38" s="5">
        <f>L38-Grade15!L38</f>
        <v>6103.8709594036627</v>
      </c>
      <c r="O38" s="5">
        <f>Grade15!M38-M38</f>
        <v>38.171000000000276</v>
      </c>
      <c r="P38" s="22">
        <f t="shared" si="12"/>
        <v>158.5454155597256</v>
      </c>
      <c r="Q38" s="22"/>
      <c r="R38" s="22"/>
      <c r="S38" s="22">
        <f t="shared" si="6"/>
        <v>2695.5065195074058</v>
      </c>
      <c r="T38" s="22">
        <f t="shared" si="7"/>
        <v>957.62003541221134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93086.961736047349</v>
      </c>
      <c r="D39" s="5">
        <f t="shared" si="15"/>
        <v>89445.074534453117</v>
      </c>
      <c r="E39" s="5">
        <f t="shared" si="1"/>
        <v>79945.074534453117</v>
      </c>
      <c r="F39" s="5">
        <f t="shared" si="2"/>
        <v>30948.324288944255</v>
      </c>
      <c r="G39" s="5">
        <f t="shared" si="3"/>
        <v>58496.750245508862</v>
      </c>
      <c r="H39" s="22">
        <f t="shared" si="16"/>
        <v>40632.209190652531</v>
      </c>
      <c r="I39" s="5">
        <f t="shared" si="17"/>
        <v>97219.245604200725</v>
      </c>
      <c r="J39" s="26">
        <f t="shared" si="5"/>
        <v>0.23710341499141829</v>
      </c>
      <c r="L39" s="22">
        <f t="shared" si="18"/>
        <v>86444.240041343714</v>
      </c>
      <c r="M39" s="5">
        <f>scrimecost*Meta!O36</f>
        <v>2243.71</v>
      </c>
      <c r="N39" s="5">
        <f>L39-Grade15!L39</f>
        <v>6256.4677333887375</v>
      </c>
      <c r="O39" s="5">
        <f>Grade15!M39-M39</f>
        <v>38.171000000000276</v>
      </c>
      <c r="P39" s="22">
        <f t="shared" si="12"/>
        <v>162.3013471208431</v>
      </c>
      <c r="Q39" s="22"/>
      <c r="R39" s="22"/>
      <c r="S39" s="22">
        <f t="shared" si="6"/>
        <v>2762.1807274947687</v>
      </c>
      <c r="T39" s="22">
        <f t="shared" si="7"/>
        <v>943.01477811003792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95414.135779448523</v>
      </c>
      <c r="D40" s="5">
        <f t="shared" si="15"/>
        <v>91662.871397814437</v>
      </c>
      <c r="E40" s="5">
        <f t="shared" si="1"/>
        <v>82162.871397814437</v>
      </c>
      <c r="F40" s="5">
        <f t="shared" si="2"/>
        <v>31894.214651167855</v>
      </c>
      <c r="G40" s="5">
        <f t="shared" si="3"/>
        <v>59768.656746646579</v>
      </c>
      <c r="H40" s="22">
        <f t="shared" si="16"/>
        <v>41648.01442041884</v>
      </c>
      <c r="I40" s="5">
        <f t="shared" si="17"/>
        <v>99459.214489305741</v>
      </c>
      <c r="J40" s="26">
        <f t="shared" si="5"/>
        <v>0.2385619352853546</v>
      </c>
      <c r="L40" s="22">
        <f t="shared" si="18"/>
        <v>88605.346042377307</v>
      </c>
      <c r="M40" s="5">
        <f>scrimecost*Meta!O37</f>
        <v>2243.71</v>
      </c>
      <c r="N40" s="5">
        <f>L40-Grade15!L40</f>
        <v>6412.8794267234625</v>
      </c>
      <c r="O40" s="5">
        <f>Grade15!M40-M40</f>
        <v>38.171000000000276</v>
      </c>
      <c r="P40" s="22">
        <f t="shared" si="12"/>
        <v>166.15117697098853</v>
      </c>
      <c r="Q40" s="22"/>
      <c r="R40" s="22"/>
      <c r="S40" s="22">
        <f t="shared" si="6"/>
        <v>2830.5217906818248</v>
      </c>
      <c r="T40" s="22">
        <f t="shared" si="7"/>
        <v>928.63806445503428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97799.489173934737</v>
      </c>
      <c r="D41" s="5">
        <f t="shared" si="15"/>
        <v>93936.1131827598</v>
      </c>
      <c r="E41" s="5">
        <f t="shared" si="1"/>
        <v>84436.1131827598</v>
      </c>
      <c r="F41" s="5">
        <f t="shared" si="2"/>
        <v>32888.835667929845</v>
      </c>
      <c r="G41" s="5">
        <f t="shared" si="3"/>
        <v>61047.277514829955</v>
      </c>
      <c r="H41" s="22">
        <f t="shared" si="16"/>
        <v>42689.214780929309</v>
      </c>
      <c r="I41" s="5">
        <f t="shared" si="17"/>
        <v>101730.09920105559</v>
      </c>
      <c r="J41" s="26">
        <f t="shared" si="5"/>
        <v>0.24017223118949826</v>
      </c>
      <c r="L41" s="22">
        <f t="shared" si="18"/>
        <v>90820.479693436733</v>
      </c>
      <c r="M41" s="5">
        <f>scrimecost*Meta!O38</f>
        <v>1499.02</v>
      </c>
      <c r="N41" s="5">
        <f>L41-Grade15!L41</f>
        <v>6573.2014123915578</v>
      </c>
      <c r="O41" s="5">
        <f>Grade15!M41-M41</f>
        <v>25.501999999999953</v>
      </c>
      <c r="P41" s="22">
        <f t="shared" si="12"/>
        <v>170.19934347403947</v>
      </c>
      <c r="Q41" s="22"/>
      <c r="R41" s="22"/>
      <c r="S41" s="22">
        <f t="shared" si="6"/>
        <v>2892.8552982652423</v>
      </c>
      <c r="T41" s="22">
        <f t="shared" si="7"/>
        <v>912.05338572697929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100244.47640328312</v>
      </c>
      <c r="D42" s="5">
        <f t="shared" si="15"/>
        <v>96266.186012328806</v>
      </c>
      <c r="E42" s="5">
        <f t="shared" si="1"/>
        <v>86766.186012328806</v>
      </c>
      <c r="F42" s="5">
        <f t="shared" si="2"/>
        <v>33952.5139146281</v>
      </c>
      <c r="G42" s="5">
        <f t="shared" si="3"/>
        <v>62313.672097700706</v>
      </c>
      <c r="H42" s="22">
        <f t="shared" si="16"/>
        <v>43756.445150452542</v>
      </c>
      <c r="I42" s="5">
        <f t="shared" si="17"/>
        <v>104013.56432608198</v>
      </c>
      <c r="J42" s="26">
        <f t="shared" si="5"/>
        <v>0.24206527138752096</v>
      </c>
      <c r="L42" s="22">
        <f t="shared" si="18"/>
        <v>93090.991685772664</v>
      </c>
      <c r="M42" s="5">
        <f>scrimecost*Meta!O39</f>
        <v>1499.02</v>
      </c>
      <c r="N42" s="5">
        <f>L42-Grade15!L42</f>
        <v>6737.5314477013599</v>
      </c>
      <c r="O42" s="5">
        <f>Grade15!M42-M42</f>
        <v>25.501999999999953</v>
      </c>
      <c r="P42" s="22">
        <f t="shared" si="12"/>
        <v>174.52857699690026</v>
      </c>
      <c r="Q42" s="22"/>
      <c r="R42" s="22"/>
      <c r="S42" s="22">
        <f t="shared" si="6"/>
        <v>2964.8308144825887</v>
      </c>
      <c r="T42" s="22">
        <f t="shared" si="7"/>
        <v>898.27028983491857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102750.58831336517</v>
      </c>
      <c r="D43" s="5">
        <f t="shared" si="15"/>
        <v>98654.510662636996</v>
      </c>
      <c r="E43" s="5">
        <f t="shared" si="1"/>
        <v>89154.510662636996</v>
      </c>
      <c r="F43" s="5">
        <f t="shared" si="2"/>
        <v>35042.784117493793</v>
      </c>
      <c r="G43" s="5">
        <f t="shared" si="3"/>
        <v>63611.726545143203</v>
      </c>
      <c r="H43" s="22">
        <f t="shared" si="16"/>
        <v>44850.356279213847</v>
      </c>
      <c r="I43" s="5">
        <f t="shared" si="17"/>
        <v>106354.11607923399</v>
      </c>
      <c r="J43" s="26">
        <f t="shared" si="5"/>
        <v>0.24391213987339661</v>
      </c>
      <c r="L43" s="22">
        <f t="shared" si="18"/>
        <v>95418.266477916972</v>
      </c>
      <c r="M43" s="5">
        <f>scrimecost*Meta!O40</f>
        <v>1499.02</v>
      </c>
      <c r="N43" s="5">
        <f>L43-Grade15!L43</f>
        <v>6905.9697338938713</v>
      </c>
      <c r="O43" s="5">
        <f>Grade15!M43-M43</f>
        <v>25.501999999999953</v>
      </c>
      <c r="P43" s="22">
        <f t="shared" si="12"/>
        <v>178.96604135783244</v>
      </c>
      <c r="Q43" s="22"/>
      <c r="R43" s="22"/>
      <c r="S43" s="22">
        <f t="shared" si="6"/>
        <v>3038.6057186053545</v>
      </c>
      <c r="T43" s="22">
        <f t="shared" si="7"/>
        <v>884.69799173807849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105319.35302119933</v>
      </c>
      <c r="D44" s="5">
        <f t="shared" si="15"/>
        <v>101102.54342920295</v>
      </c>
      <c r="E44" s="5">
        <f t="shared" si="1"/>
        <v>91602.543429202953</v>
      </c>
      <c r="F44" s="5">
        <f t="shared" si="2"/>
        <v>36160.311075431149</v>
      </c>
      <c r="G44" s="5">
        <f t="shared" si="3"/>
        <v>64942.232353771804</v>
      </c>
      <c r="H44" s="22">
        <f t="shared" si="16"/>
        <v>45971.615186194205</v>
      </c>
      <c r="I44" s="5">
        <f t="shared" si="17"/>
        <v>108753.18162621488</v>
      </c>
      <c r="J44" s="26">
        <f t="shared" si="5"/>
        <v>0.24571396278644603</v>
      </c>
      <c r="L44" s="22">
        <f t="shared" si="18"/>
        <v>97803.723139864902</v>
      </c>
      <c r="M44" s="5">
        <f>scrimecost*Meta!O41</f>
        <v>1499.02</v>
      </c>
      <c r="N44" s="5">
        <f>L44-Grade15!L44</f>
        <v>7078.6189772412472</v>
      </c>
      <c r="O44" s="5">
        <f>Grade15!M44-M44</f>
        <v>25.501999999999953</v>
      </c>
      <c r="P44" s="22">
        <f t="shared" si="12"/>
        <v>183.51444232778798</v>
      </c>
      <c r="Q44" s="22"/>
      <c r="R44" s="22"/>
      <c r="S44" s="22">
        <f t="shared" ref="S44:S69" si="19">IF(A44&lt;startage,1,0)*(N44-Q44-R44)+IF(A44&gt;=startage,1,0)*completionprob*(N44*spart+O44+P44)</f>
        <v>3114.2249953312107</v>
      </c>
      <c r="T44" s="22">
        <f t="shared" ref="T44:T69" si="20">S44/sreturn^(A44-startage+1)</f>
        <v>871.33317048439687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107952.33684672929</v>
      </c>
      <c r="D45" s="5">
        <f t="shared" si="15"/>
        <v>103611.777014933</v>
      </c>
      <c r="E45" s="5">
        <f t="shared" si="1"/>
        <v>94111.777014933003</v>
      </c>
      <c r="F45" s="5">
        <f t="shared" si="2"/>
        <v>37305.776207316914</v>
      </c>
      <c r="G45" s="5">
        <f t="shared" si="3"/>
        <v>66306.000807616088</v>
      </c>
      <c r="H45" s="22">
        <f t="shared" si="16"/>
        <v>47120.905565849054</v>
      </c>
      <c r="I45" s="5">
        <f t="shared" si="17"/>
        <v>111212.22381187024</v>
      </c>
      <c r="J45" s="26">
        <f t="shared" si="5"/>
        <v>0.24747183879917717</v>
      </c>
      <c r="L45" s="22">
        <f t="shared" si="18"/>
        <v>100248.81621836151</v>
      </c>
      <c r="M45" s="5">
        <f>scrimecost*Meta!O42</f>
        <v>1499.02</v>
      </c>
      <c r="N45" s="5">
        <f>L45-Grade15!L45</f>
        <v>7255.5844516722573</v>
      </c>
      <c r="O45" s="5">
        <f>Grade15!M45-M45</f>
        <v>25.501999999999953</v>
      </c>
      <c r="P45" s="22">
        <f t="shared" si="12"/>
        <v>188.17655332199234</v>
      </c>
      <c r="Q45" s="22"/>
      <c r="R45" s="22"/>
      <c r="S45" s="22">
        <f t="shared" si="19"/>
        <v>3191.7347539751913</v>
      </c>
      <c r="T45" s="22">
        <f t="shared" si="20"/>
        <v>858.17256115335533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110651.1452678975</v>
      </c>
      <c r="D46" s="5">
        <f t="shared" si="15"/>
        <v>106183.74144030632</v>
      </c>
      <c r="E46" s="5">
        <f t="shared" si="1"/>
        <v>96683.741440306316</v>
      </c>
      <c r="F46" s="5">
        <f t="shared" si="2"/>
        <v>38479.87796749983</v>
      </c>
      <c r="G46" s="5">
        <f t="shared" si="3"/>
        <v>67703.863472806494</v>
      </c>
      <c r="H46" s="22">
        <f t="shared" si="16"/>
        <v>48298.928204995274</v>
      </c>
      <c r="I46" s="5">
        <f t="shared" si="17"/>
        <v>113732.74205216698</v>
      </c>
      <c r="J46" s="26">
        <f t="shared" si="5"/>
        <v>0.24918683978720754</v>
      </c>
      <c r="L46" s="22">
        <f t="shared" si="18"/>
        <v>102755.03662382055</v>
      </c>
      <c r="M46" s="5">
        <f>scrimecost*Meta!O43</f>
        <v>831.44999999999993</v>
      </c>
      <c r="N46" s="5">
        <f>L46-Grade15!L46</f>
        <v>7436.9740629640728</v>
      </c>
      <c r="O46" s="5">
        <f>Grade15!M46-M46</f>
        <v>14.144999999999982</v>
      </c>
      <c r="P46" s="22">
        <f t="shared" si="12"/>
        <v>192.95521709105185</v>
      </c>
      <c r="Q46" s="22"/>
      <c r="R46" s="22"/>
      <c r="S46" s="22">
        <f t="shared" si="19"/>
        <v>3264.2090585852852</v>
      </c>
      <c r="T46" s="22">
        <f t="shared" si="20"/>
        <v>843.41120846583874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113417.42389959496</v>
      </c>
      <c r="D47" s="5">
        <f t="shared" si="15"/>
        <v>108820.00497631398</v>
      </c>
      <c r="E47" s="5">
        <f t="shared" si="1"/>
        <v>99320.004976313983</v>
      </c>
      <c r="F47" s="5">
        <f t="shared" si="2"/>
        <v>39558.091963155865</v>
      </c>
      <c r="G47" s="5">
        <f t="shared" si="3"/>
        <v>69261.913013158119</v>
      </c>
      <c r="H47" s="22">
        <f t="shared" si="16"/>
        <v>49506.401410120154</v>
      </c>
      <c r="I47" s="5">
        <f t="shared" si="17"/>
        <v>116441.51355700262</v>
      </c>
      <c r="J47" s="26">
        <f t="shared" si="5"/>
        <v>0.25005339585912656</v>
      </c>
      <c r="L47" s="22">
        <f t="shared" si="18"/>
        <v>105323.91253941607</v>
      </c>
      <c r="M47" s="5">
        <f>scrimecost*Meta!O44</f>
        <v>831.44999999999993</v>
      </c>
      <c r="N47" s="5">
        <f>L47-Grade15!L47</f>
        <v>7622.8984145381837</v>
      </c>
      <c r="O47" s="5">
        <f>Grade15!M47-M47</f>
        <v>14.144999999999982</v>
      </c>
      <c r="P47" s="22">
        <f t="shared" si="12"/>
        <v>197.34361197390393</v>
      </c>
      <c r="Q47" s="22"/>
      <c r="R47" s="22"/>
      <c r="S47" s="22">
        <f t="shared" si="19"/>
        <v>3345.3297711756445</v>
      </c>
      <c r="T47" s="22">
        <f t="shared" si="20"/>
        <v>830.64204213796256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116252.85949708481</v>
      </c>
      <c r="D48" s="5">
        <f t="shared" si="15"/>
        <v>111522.17510072181</v>
      </c>
      <c r="E48" s="5">
        <f t="shared" si="1"/>
        <v>102022.17510072181</v>
      </c>
      <c r="F48" s="5">
        <f t="shared" si="2"/>
        <v>40624.098077234754</v>
      </c>
      <c r="G48" s="5">
        <f t="shared" si="3"/>
        <v>70898.077023487058</v>
      </c>
      <c r="H48" s="22">
        <f t="shared" si="16"/>
        <v>50744.061445373154</v>
      </c>
      <c r="I48" s="5">
        <f t="shared" si="17"/>
        <v>119257.16758092766</v>
      </c>
      <c r="J48" s="26">
        <f t="shared" si="5"/>
        <v>0.25065273594287524</v>
      </c>
      <c r="L48" s="22">
        <f t="shared" si="18"/>
        <v>107957.01035290145</v>
      </c>
      <c r="M48" s="5">
        <f>scrimecost*Meta!O45</f>
        <v>831.44999999999993</v>
      </c>
      <c r="N48" s="5">
        <f>L48-Grade15!L48</f>
        <v>7813.4708749016136</v>
      </c>
      <c r="O48" s="5">
        <f>Grade15!M48-M48</f>
        <v>14.144999999999982</v>
      </c>
      <c r="P48" s="22">
        <f t="shared" si="12"/>
        <v>201.68232005500852</v>
      </c>
      <c r="Q48" s="22"/>
      <c r="R48" s="22"/>
      <c r="S48" s="22">
        <f t="shared" si="19"/>
        <v>3428.3806320230251</v>
      </c>
      <c r="T48" s="22">
        <f t="shared" si="20"/>
        <v>818.0457202222143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119159.18098451193</v>
      </c>
      <c r="D49" s="5">
        <f t="shared" si="15"/>
        <v>114291.89947823987</v>
      </c>
      <c r="E49" s="5">
        <f t="shared" si="1"/>
        <v>104791.89947823987</v>
      </c>
      <c r="F49" s="5">
        <f t="shared" si="2"/>
        <v>41716.754344165623</v>
      </c>
      <c r="G49" s="5">
        <f t="shared" si="3"/>
        <v>72575.145134074235</v>
      </c>
      <c r="H49" s="22">
        <f t="shared" si="16"/>
        <v>52012.662981507492</v>
      </c>
      <c r="I49" s="5">
        <f t="shared" si="17"/>
        <v>122143.21295545087</v>
      </c>
      <c r="J49" s="26">
        <f t="shared" si="5"/>
        <v>0.25123745797580072</v>
      </c>
      <c r="L49" s="22">
        <f t="shared" si="18"/>
        <v>110655.93561172399</v>
      </c>
      <c r="M49" s="5">
        <f>scrimecost*Meta!O46</f>
        <v>831.44999999999993</v>
      </c>
      <c r="N49" s="5">
        <f>L49-Grade15!L49</f>
        <v>8008.8076467741776</v>
      </c>
      <c r="O49" s="5">
        <f>Grade15!M49-M49</f>
        <v>14.144999999999982</v>
      </c>
      <c r="P49" s="22">
        <f t="shared" si="12"/>
        <v>206.12949583814068</v>
      </c>
      <c r="Q49" s="22"/>
      <c r="R49" s="22"/>
      <c r="S49" s="22">
        <f t="shared" si="19"/>
        <v>3513.5077643916084</v>
      </c>
      <c r="T49" s="22">
        <f t="shared" si="20"/>
        <v>805.6437312488606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122138.16050912473</v>
      </c>
      <c r="D50" s="5">
        <f t="shared" si="15"/>
        <v>117130.86696519586</v>
      </c>
      <c r="E50" s="5">
        <f t="shared" si="1"/>
        <v>107630.86696519586</v>
      </c>
      <c r="F50" s="5">
        <f t="shared" si="2"/>
        <v>42836.727017769765</v>
      </c>
      <c r="G50" s="5">
        <f t="shared" si="3"/>
        <v>74294.139947426098</v>
      </c>
      <c r="H50" s="22">
        <f t="shared" si="16"/>
        <v>53312.979556045168</v>
      </c>
      <c r="I50" s="5">
        <f t="shared" si="17"/>
        <v>125101.40946433714</v>
      </c>
      <c r="J50" s="26">
        <f t="shared" si="5"/>
        <v>0.25180791849572809</v>
      </c>
      <c r="L50" s="22">
        <f t="shared" si="18"/>
        <v>113422.33400201707</v>
      </c>
      <c r="M50" s="5">
        <f>scrimecost*Meta!O47</f>
        <v>831.44999999999993</v>
      </c>
      <c r="N50" s="5">
        <f>L50-Grade15!L50</f>
        <v>8209.0278379435331</v>
      </c>
      <c r="O50" s="5">
        <f>Grade15!M50-M50</f>
        <v>14.144999999999982</v>
      </c>
      <c r="P50" s="22">
        <f t="shared" si="12"/>
        <v>210.68785101585115</v>
      </c>
      <c r="Q50" s="22"/>
      <c r="R50" s="22"/>
      <c r="S50" s="22">
        <f t="shared" si="19"/>
        <v>3600.7630750693988</v>
      </c>
      <c r="T50" s="22">
        <f t="shared" si="20"/>
        <v>793.43294915766671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125191.61452185283</v>
      </c>
      <c r="D51" s="5">
        <f t="shared" si="15"/>
        <v>120040.80863932574</v>
      </c>
      <c r="E51" s="5">
        <f t="shared" si="1"/>
        <v>110540.80863932574</v>
      </c>
      <c r="F51" s="5">
        <f t="shared" si="2"/>
        <v>43984.699008214004</v>
      </c>
      <c r="G51" s="5">
        <f t="shared" si="3"/>
        <v>76056.109631111729</v>
      </c>
      <c r="H51" s="22">
        <f t="shared" si="16"/>
        <v>54645.804044946279</v>
      </c>
      <c r="I51" s="5">
        <f t="shared" si="17"/>
        <v>128133.56088594554</v>
      </c>
      <c r="J51" s="26">
        <f t="shared" si="5"/>
        <v>0.25236446534443768</v>
      </c>
      <c r="L51" s="22">
        <f t="shared" si="18"/>
        <v>116257.89235206747</v>
      </c>
      <c r="M51" s="5">
        <f>scrimecost*Meta!O48</f>
        <v>438.62</v>
      </c>
      <c r="N51" s="5">
        <f>L51-Grade15!L51</f>
        <v>8414.2535338920861</v>
      </c>
      <c r="O51" s="5">
        <f>Grade15!M51-M51</f>
        <v>7.4619999999999891</v>
      </c>
      <c r="P51" s="22">
        <f t="shared" si="12"/>
        <v>215.36016507300437</v>
      </c>
      <c r="Q51" s="22"/>
      <c r="R51" s="22"/>
      <c r="S51" s="22">
        <f t="shared" si="19"/>
        <v>3686.0964065141175</v>
      </c>
      <c r="T51" s="22">
        <f t="shared" si="20"/>
        <v>780.54140444628013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128321.40488489914</v>
      </c>
      <c r="D52" s="5">
        <f t="shared" si="15"/>
        <v>123023.49885530886</v>
      </c>
      <c r="E52" s="5">
        <f t="shared" si="1"/>
        <v>113523.49885530886</v>
      </c>
      <c r="F52" s="5">
        <f t="shared" si="2"/>
        <v>45161.370298419344</v>
      </c>
      <c r="G52" s="5">
        <f t="shared" si="3"/>
        <v>77862.128556889511</v>
      </c>
      <c r="H52" s="22">
        <f t="shared" si="16"/>
        <v>56011.949146069943</v>
      </c>
      <c r="I52" s="5">
        <f t="shared" si="17"/>
        <v>131241.51609309416</v>
      </c>
      <c r="J52" s="26">
        <f t="shared" si="5"/>
        <v>0.25290743787976411</v>
      </c>
      <c r="L52" s="22">
        <f t="shared" si="18"/>
        <v>119164.33966086917</v>
      </c>
      <c r="M52" s="5">
        <f>scrimecost*Meta!O49</f>
        <v>438.62</v>
      </c>
      <c r="N52" s="5">
        <f>L52-Grade15!L52</f>
        <v>8624.609872239409</v>
      </c>
      <c r="O52" s="5">
        <f>Grade15!M52-M52</f>
        <v>7.4619999999999891</v>
      </c>
      <c r="P52" s="22">
        <f t="shared" si="12"/>
        <v>220.14928698158644</v>
      </c>
      <c r="Q52" s="22"/>
      <c r="R52" s="22"/>
      <c r="S52" s="22">
        <f t="shared" si="19"/>
        <v>3777.7690172949779</v>
      </c>
      <c r="T52" s="22">
        <f t="shared" si="20"/>
        <v>768.73778326606862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131529.44000702159</v>
      </c>
      <c r="D53" s="5">
        <f t="shared" si="15"/>
        <v>126080.75632669157</v>
      </c>
      <c r="E53" s="5">
        <f t="shared" si="1"/>
        <v>116580.75632669157</v>
      </c>
      <c r="F53" s="5">
        <f t="shared" si="2"/>
        <v>46367.458370879816</v>
      </c>
      <c r="G53" s="5">
        <f t="shared" si="3"/>
        <v>79713.297955811751</v>
      </c>
      <c r="H53" s="22">
        <f t="shared" si="16"/>
        <v>57412.247874721688</v>
      </c>
      <c r="I53" s="5">
        <f t="shared" si="17"/>
        <v>134427.17018042153</v>
      </c>
      <c r="J53" s="26">
        <f t="shared" si="5"/>
        <v>0.25343716718252157</v>
      </c>
      <c r="L53" s="22">
        <f t="shared" si="18"/>
        <v>122143.44815239088</v>
      </c>
      <c r="M53" s="5">
        <f>scrimecost*Meta!O50</f>
        <v>438.62</v>
      </c>
      <c r="N53" s="5">
        <f>L53-Grade15!L53</f>
        <v>8840.2251190453826</v>
      </c>
      <c r="O53" s="5">
        <f>Grade15!M53-M53</f>
        <v>7.4619999999999891</v>
      </c>
      <c r="P53" s="22">
        <f t="shared" si="12"/>
        <v>225.05813693788306</v>
      </c>
      <c r="Q53" s="22"/>
      <c r="R53" s="22"/>
      <c r="S53" s="22">
        <f t="shared" si="19"/>
        <v>3871.7334433453461</v>
      </c>
      <c r="T53" s="22">
        <f t="shared" si="20"/>
        <v>757.1149939887224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134817.67600719715</v>
      </c>
      <c r="D54" s="5">
        <f t="shared" si="15"/>
        <v>129214.44523485888</v>
      </c>
      <c r="E54" s="5">
        <f t="shared" si="1"/>
        <v>119714.44523485888</v>
      </c>
      <c r="F54" s="5">
        <f t="shared" si="2"/>
        <v>47603.698645151831</v>
      </c>
      <c r="G54" s="5">
        <f t="shared" si="3"/>
        <v>81610.746589707051</v>
      </c>
      <c r="H54" s="22">
        <f t="shared" si="16"/>
        <v>58847.55407158973</v>
      </c>
      <c r="I54" s="5">
        <f t="shared" si="17"/>
        <v>137692.46561993205</v>
      </c>
      <c r="J54" s="26">
        <f t="shared" si="5"/>
        <v>0.25395397625838262</v>
      </c>
      <c r="L54" s="22">
        <f t="shared" si="18"/>
        <v>125197.03435620065</v>
      </c>
      <c r="M54" s="5">
        <f>scrimecost*Meta!O51</f>
        <v>438.62</v>
      </c>
      <c r="N54" s="5">
        <f>L54-Grade15!L54</f>
        <v>9061.2307470215164</v>
      </c>
      <c r="O54" s="5">
        <f>Grade15!M54-M54</f>
        <v>7.4619999999999891</v>
      </c>
      <c r="P54" s="22">
        <f t="shared" si="12"/>
        <v>230.08970814308714</v>
      </c>
      <c r="Q54" s="22"/>
      <c r="R54" s="22"/>
      <c r="S54" s="22">
        <f t="shared" si="19"/>
        <v>3968.0469800469773</v>
      </c>
      <c r="T54" s="22">
        <f t="shared" si="20"/>
        <v>745.67017596286723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138188.11790737708</v>
      </c>
      <c r="D55" s="5">
        <f t="shared" si="15"/>
        <v>132426.47636573037</v>
      </c>
      <c r="E55" s="5">
        <f t="shared" si="1"/>
        <v>122926.47636573037</v>
      </c>
      <c r="F55" s="5">
        <f t="shared" si="2"/>
        <v>48870.844926280632</v>
      </c>
      <c r="G55" s="5">
        <f t="shared" si="3"/>
        <v>83555.631439449731</v>
      </c>
      <c r="H55" s="22">
        <f t="shared" si="16"/>
        <v>60318.742923379468</v>
      </c>
      <c r="I55" s="5">
        <f t="shared" si="17"/>
        <v>141039.39344543035</v>
      </c>
      <c r="J55" s="26">
        <f t="shared" si="5"/>
        <v>0.25445818023483241</v>
      </c>
      <c r="L55" s="22">
        <f t="shared" si="18"/>
        <v>128326.96021510566</v>
      </c>
      <c r="M55" s="5">
        <f>scrimecost*Meta!O52</f>
        <v>438.62</v>
      </c>
      <c r="N55" s="5">
        <f>L55-Grade15!L55</f>
        <v>9287.7615156970569</v>
      </c>
      <c r="O55" s="5">
        <f>Grade15!M55-M55</f>
        <v>7.4619999999999891</v>
      </c>
      <c r="P55" s="22">
        <f t="shared" si="12"/>
        <v>235.24706862842137</v>
      </c>
      <c r="Q55" s="22"/>
      <c r="R55" s="22"/>
      <c r="S55" s="22">
        <f t="shared" si="19"/>
        <v>4066.7683551661526</v>
      </c>
      <c r="T55" s="22">
        <f t="shared" si="20"/>
        <v>734.40051724032776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141642.82085506149</v>
      </c>
      <c r="D56" s="5">
        <f t="shared" si="15"/>
        <v>135718.80827487362</v>
      </c>
      <c r="E56" s="5">
        <f t="shared" si="1"/>
        <v>126218.80827487362</v>
      </c>
      <c r="F56" s="5">
        <f t="shared" si="2"/>
        <v>50169.669864437645</v>
      </c>
      <c r="G56" s="5">
        <f t="shared" si="3"/>
        <v>85549.138410435975</v>
      </c>
      <c r="H56" s="22">
        <f t="shared" si="16"/>
        <v>61826.711496463955</v>
      </c>
      <c r="I56" s="5">
        <f t="shared" si="17"/>
        <v>144469.99446656613</v>
      </c>
      <c r="J56" s="26">
        <f t="shared" si="5"/>
        <v>0.25495008655331991</v>
      </c>
      <c r="L56" s="22">
        <f t="shared" si="18"/>
        <v>131535.13422048331</v>
      </c>
      <c r="M56" s="5">
        <f>scrimecost*Meta!O53</f>
        <v>132.55000000000001</v>
      </c>
      <c r="N56" s="5">
        <f>L56-Grade15!L56</f>
        <v>9519.9555535895051</v>
      </c>
      <c r="O56" s="5">
        <f>Grade15!M56-M56</f>
        <v>2.2549999999999955</v>
      </c>
      <c r="P56" s="22">
        <f t="shared" si="12"/>
        <v>240.53336312588883</v>
      </c>
      <c r="Q56" s="22"/>
      <c r="R56" s="22"/>
      <c r="S56" s="22">
        <f t="shared" si="19"/>
        <v>4164.7606666633137</v>
      </c>
      <c r="T56" s="22">
        <f t="shared" si="20"/>
        <v>722.74843240566577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132.55000000000001</v>
      </c>
      <c r="N57" s="5">
        <f>L57-Grade15!L57</f>
        <v>0</v>
      </c>
      <c r="O57" s="5">
        <f>Grade15!M57-M57</f>
        <v>2.2549999999999955</v>
      </c>
      <c r="Q57" s="22"/>
      <c r="R57" s="22"/>
      <c r="S57" s="22">
        <f t="shared" si="19"/>
        <v>1.3845699999999972</v>
      </c>
      <c r="T57" s="22">
        <f t="shared" si="20"/>
        <v>0.23090088486621341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132.55000000000001</v>
      </c>
      <c r="N58" s="5">
        <f>L58-Grade15!L58</f>
        <v>0</v>
      </c>
      <c r="O58" s="5">
        <f>Grade15!M58-M58</f>
        <v>2.2549999999999955</v>
      </c>
      <c r="Q58" s="22"/>
      <c r="R58" s="22"/>
      <c r="S58" s="22">
        <f t="shared" si="19"/>
        <v>1.3845699999999972</v>
      </c>
      <c r="T58" s="22">
        <f t="shared" si="20"/>
        <v>0.22189073457326008</v>
      </c>
    </row>
    <row r="59" spans="1:20" x14ac:dyDescent="0.2">
      <c r="A59" s="5">
        <v>68</v>
      </c>
      <c r="H59" s="21"/>
      <c r="I59" s="5"/>
      <c r="M59" s="5">
        <f>scrimecost*Meta!O56</f>
        <v>132.55000000000001</v>
      </c>
      <c r="N59" s="5">
        <f>L59-Grade15!L59</f>
        <v>0</v>
      </c>
      <c r="O59" s="5">
        <f>Grade15!M59-M59</f>
        <v>2.2549999999999955</v>
      </c>
      <c r="Q59" s="22"/>
      <c r="R59" s="22"/>
      <c r="S59" s="22">
        <f t="shared" si="19"/>
        <v>1.3845699999999972</v>
      </c>
      <c r="T59" s="22">
        <f t="shared" si="20"/>
        <v>0.21323217586623183</v>
      </c>
    </row>
    <row r="60" spans="1:20" x14ac:dyDescent="0.2">
      <c r="A60" s="5">
        <v>69</v>
      </c>
      <c r="H60" s="21"/>
      <c r="I60" s="5"/>
      <c r="M60" s="5">
        <f>scrimecost*Meta!O57</f>
        <v>132.55000000000001</v>
      </c>
      <c r="N60" s="5">
        <f>L60-Grade15!L60</f>
        <v>0</v>
      </c>
      <c r="O60" s="5">
        <f>Grade15!M60-M60</f>
        <v>2.2549999999999955</v>
      </c>
      <c r="Q60" s="22"/>
      <c r="R60" s="22"/>
      <c r="S60" s="22">
        <f t="shared" si="19"/>
        <v>1.3845699999999972</v>
      </c>
      <c r="T60" s="22">
        <f t="shared" si="20"/>
        <v>0.20491148903577039</v>
      </c>
    </row>
    <row r="61" spans="1:20" x14ac:dyDescent="0.2">
      <c r="A61" s="5">
        <v>70</v>
      </c>
      <c r="H61" s="21"/>
      <c r="I61" s="5"/>
      <c r="M61" s="5">
        <f>scrimecost*Meta!O58</f>
        <v>132.55000000000001</v>
      </c>
      <c r="N61" s="5">
        <f>L61-Grade15!L61</f>
        <v>0</v>
      </c>
      <c r="O61" s="5">
        <f>Grade15!M61-M61</f>
        <v>2.2549999999999955</v>
      </c>
      <c r="Q61" s="22"/>
      <c r="R61" s="22"/>
      <c r="S61" s="22">
        <f t="shared" si="19"/>
        <v>1.3845699999999972</v>
      </c>
      <c r="T61" s="22">
        <f t="shared" si="20"/>
        <v>0.19691548973921116</v>
      </c>
    </row>
    <row r="62" spans="1:20" x14ac:dyDescent="0.2">
      <c r="A62" s="5">
        <v>71</v>
      </c>
      <c r="H62" s="21"/>
      <c r="I62" s="5"/>
      <c r="M62" s="5">
        <f>scrimecost*Meta!O59</f>
        <v>132.55000000000001</v>
      </c>
      <c r="N62" s="5">
        <f>L62-Grade15!L62</f>
        <v>0</v>
      </c>
      <c r="O62" s="5">
        <f>Grade15!M62-M62</f>
        <v>2.2549999999999955</v>
      </c>
      <c r="Q62" s="22"/>
      <c r="R62" s="22"/>
      <c r="S62" s="22">
        <f t="shared" si="19"/>
        <v>1.3845699999999972</v>
      </c>
      <c r="T62" s="22">
        <f t="shared" si="20"/>
        <v>0.18923150810965259</v>
      </c>
    </row>
    <row r="63" spans="1:20" x14ac:dyDescent="0.2">
      <c r="A63" s="5">
        <v>72</v>
      </c>
      <c r="H63" s="21"/>
      <c r="M63" s="5">
        <f>scrimecost*Meta!O60</f>
        <v>132.55000000000001</v>
      </c>
      <c r="N63" s="5">
        <f>L63-Grade15!L63</f>
        <v>0</v>
      </c>
      <c r="O63" s="5">
        <f>Grade15!M63-M63</f>
        <v>2.2549999999999955</v>
      </c>
      <c r="Q63" s="22"/>
      <c r="R63" s="22"/>
      <c r="S63" s="22">
        <f t="shared" si="19"/>
        <v>1.3845699999999972</v>
      </c>
      <c r="T63" s="22">
        <f t="shared" si="20"/>
        <v>0.18184736868022566</v>
      </c>
    </row>
    <row r="64" spans="1:20" x14ac:dyDescent="0.2">
      <c r="A64" s="5">
        <v>73</v>
      </c>
      <c r="H64" s="21"/>
      <c r="M64" s="5">
        <f>scrimecost*Meta!O61</f>
        <v>132.55000000000001</v>
      </c>
      <c r="N64" s="5">
        <f>L64-Grade15!L64</f>
        <v>0</v>
      </c>
      <c r="O64" s="5">
        <f>Grade15!M64-M64</f>
        <v>2.2549999999999955</v>
      </c>
      <c r="Q64" s="22"/>
      <c r="R64" s="22"/>
      <c r="S64" s="22">
        <f t="shared" si="19"/>
        <v>1.3845699999999972</v>
      </c>
      <c r="T64" s="22">
        <f t="shared" si="20"/>
        <v>0.17475137109175268</v>
      </c>
    </row>
    <row r="65" spans="1:20" x14ac:dyDescent="0.2">
      <c r="A65" s="5">
        <v>74</v>
      </c>
      <c r="H65" s="21"/>
      <c r="M65" s="5">
        <f>scrimecost*Meta!O62</f>
        <v>132.55000000000001</v>
      </c>
      <c r="N65" s="5">
        <f>L65-Grade15!L65</f>
        <v>0</v>
      </c>
      <c r="O65" s="5">
        <f>Grade15!M65-M65</f>
        <v>2.2549999999999955</v>
      </c>
      <c r="Q65" s="22"/>
      <c r="R65" s="22"/>
      <c r="S65" s="22">
        <f t="shared" si="19"/>
        <v>1.3845699999999972</v>
      </c>
      <c r="T65" s="22">
        <f t="shared" si="20"/>
        <v>0.16793227155322712</v>
      </c>
    </row>
    <row r="66" spans="1:20" x14ac:dyDescent="0.2">
      <c r="A66" s="5">
        <v>75</v>
      </c>
      <c r="H66" s="21"/>
      <c r="M66" s="5">
        <f>scrimecost*Meta!O63</f>
        <v>132.55000000000001</v>
      </c>
      <c r="N66" s="5">
        <f>L66-Grade15!L66</f>
        <v>0</v>
      </c>
      <c r="O66" s="5">
        <f>Grade15!M66-M66</f>
        <v>2.2549999999999955</v>
      </c>
      <c r="Q66" s="22"/>
      <c r="R66" s="22"/>
      <c r="S66" s="22">
        <f t="shared" si="19"/>
        <v>1.3845699999999972</v>
      </c>
      <c r="T66" s="22">
        <f t="shared" si="20"/>
        <v>0.16137926502573663</v>
      </c>
    </row>
    <row r="67" spans="1:20" x14ac:dyDescent="0.2">
      <c r="A67" s="5">
        <v>76</v>
      </c>
      <c r="H67" s="21"/>
      <c r="M67" s="5">
        <f>scrimecost*Meta!O64</f>
        <v>132.55000000000001</v>
      </c>
      <c r="N67" s="5">
        <f>L67-Grade15!L67</f>
        <v>0</v>
      </c>
      <c r="O67" s="5">
        <f>Grade15!M67-M67</f>
        <v>2.2549999999999955</v>
      </c>
      <c r="Q67" s="22"/>
      <c r="R67" s="22"/>
      <c r="S67" s="22">
        <f t="shared" si="19"/>
        <v>1.3845699999999972</v>
      </c>
      <c r="T67" s="22">
        <f t="shared" si="20"/>
        <v>0.15508196810160088</v>
      </c>
    </row>
    <row r="68" spans="1:20" x14ac:dyDescent="0.2">
      <c r="A68" s="5">
        <v>77</v>
      </c>
      <c r="H68" s="21"/>
      <c r="M68" s="5">
        <f>scrimecost*Meta!O65</f>
        <v>132.55000000000001</v>
      </c>
      <c r="N68" s="5">
        <f>L68-Grade15!L68</f>
        <v>0</v>
      </c>
      <c r="O68" s="5">
        <f>Grade15!M68-M68</f>
        <v>2.2549999999999955</v>
      </c>
      <c r="Q68" s="22"/>
      <c r="R68" s="22"/>
      <c r="S68" s="22">
        <f t="shared" si="19"/>
        <v>1.3845699999999972</v>
      </c>
      <c r="T68" s="22">
        <f t="shared" si="20"/>
        <v>0.1490304025515943</v>
      </c>
    </row>
    <row r="69" spans="1:20" x14ac:dyDescent="0.2">
      <c r="A69" s="5">
        <v>78</v>
      </c>
      <c r="H69" s="21"/>
      <c r="M69" s="5">
        <f>scrimecost*Meta!O66</f>
        <v>132.55000000000001</v>
      </c>
      <c r="N69" s="5">
        <f>L69-Grade15!L69</f>
        <v>0</v>
      </c>
      <c r="O69" s="5">
        <f>Grade15!M69-M69</f>
        <v>2.2549999999999955</v>
      </c>
      <c r="Q69" s="22"/>
      <c r="R69" s="22"/>
      <c r="S69" s="22">
        <f t="shared" si="19"/>
        <v>1.3845699999999972</v>
      </c>
      <c r="T69" s="22">
        <f t="shared" si="20"/>
        <v>0.14321497951418488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1.1563325297281324E-10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Meta!A11+6</f>
        <v>23</v>
      </c>
      <c r="C2" s="7">
        <f>Meta!B11</f>
        <v>102161</v>
      </c>
      <c r="D2" s="7">
        <f>Meta!C11</f>
        <v>44227</v>
      </c>
      <c r="E2" s="1">
        <f>Meta!D11</f>
        <v>4.5999999999999999E-2</v>
      </c>
      <c r="F2" s="1">
        <f>Meta!F11</f>
        <v>0.72499999999999998</v>
      </c>
      <c r="G2" s="1">
        <f>Meta!I11</f>
        <v>1.7595535582220223</v>
      </c>
      <c r="H2" s="1">
        <f>Meta!E11</f>
        <v>0.32600000000000001</v>
      </c>
      <c r="I2" s="13"/>
      <c r="J2" s="1">
        <f>Meta!X10</f>
        <v>0.68700000000000006</v>
      </c>
      <c r="K2" s="1">
        <f>Meta!D10</f>
        <v>4.7E-2</v>
      </c>
      <c r="L2" s="29"/>
      <c r="N2" s="22">
        <f>Meta!T11</f>
        <v>69430</v>
      </c>
      <c r="O2" s="22">
        <f>Meta!U11</f>
        <v>30815</v>
      </c>
      <c r="P2" s="1">
        <f>Meta!V11</f>
        <v>5.5E-2</v>
      </c>
      <c r="Q2" s="1">
        <f>Meta!X11</f>
        <v>0.68700000000000006</v>
      </c>
      <c r="R2" s="22">
        <f>Meta!W11</f>
        <v>2410</v>
      </c>
      <c r="T2" s="12">
        <f>IRR(S5:S69)+1</f>
        <v>1.0403436684415861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4898.5591376438197</v>
      </c>
      <c r="D13" s="5">
        <f t="shared" ref="D13:D36" si="0">IF(A13&lt;startage,1,0)*(C13*(1-initialunempprob))+IF(A13=startage,1,0)*(C13*(1-unempprob))+IF(A13&gt;startage,1,0)*(C13*(1-unempprob)+unempprob*300*52)</f>
        <v>4668.3268581745597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357.1270046503538</v>
      </c>
      <c r="G13" s="5">
        <f t="shared" ref="G13:G56" si="3">D13-F13</f>
        <v>4311.1998535242055</v>
      </c>
      <c r="H13" s="22">
        <f>0.1*Grade16!H13</f>
        <v>2138.2079283875623</v>
      </c>
      <c r="I13" s="5">
        <f t="shared" ref="I13:I36" si="4">G13+IF(A13&lt;startage,1,0)*(H13*(1-initialunempprob))+IF(A13&gt;=startage,1,0)*(H13*(1-unempprob))</f>
        <v>6348.912009277552</v>
      </c>
      <c r="J13" s="26">
        <f t="shared" ref="J13:J56" si="5">(F13-(IF(A13&gt;startage,1,0)*(unempprob*300*52)))/(IF(A13&lt;startage,1,0)*((C13+H13)*(1-initialunempprob))+IF(A13&gt;=startage,1,0)*((C13+H13)*(1-unempprob)))</f>
        <v>5.325453727731521E-2</v>
      </c>
      <c r="L13" s="22">
        <f>0.1*Grade16!L13</f>
        <v>4548.9960575995547</v>
      </c>
      <c r="M13" s="5">
        <f>scrimecost*Meta!O10</f>
        <v>6767.28</v>
      </c>
      <c r="N13" s="5">
        <f>L13-Grade16!L13</f>
        <v>-40940.964518395987</v>
      </c>
      <c r="O13" s="5"/>
      <c r="P13" s="22"/>
      <c r="Q13" s="22">
        <f>0.05*feel*Grade16!G13</f>
        <v>475.61996344283546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-49695.584481838821</v>
      </c>
      <c r="T13" s="22">
        <f t="shared" ref="T13:T44" si="7">S13/sreturn^(A13-startage+1)</f>
        <v>-49695.584481838821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58060.750423096368</v>
      </c>
      <c r="D14" s="5">
        <f t="shared" si="0"/>
        <v>55389.955903633934</v>
      </c>
      <c r="E14" s="5">
        <f t="shared" si="1"/>
        <v>45889.955903633934</v>
      </c>
      <c r="F14" s="5">
        <f t="shared" si="2"/>
        <v>16423.816192899874</v>
      </c>
      <c r="G14" s="5">
        <f t="shared" si="3"/>
        <v>38966.13971073406</v>
      </c>
      <c r="H14" s="22">
        <f t="shared" ref="H14:H36" si="10">benefits*B14/expnorm</f>
        <v>25135.353108938667</v>
      </c>
      <c r="I14" s="5">
        <f t="shared" si="4"/>
        <v>62945.266576661546</v>
      </c>
      <c r="J14" s="26">
        <f t="shared" si="5"/>
        <v>0.20692964589983293</v>
      </c>
      <c r="L14" s="22">
        <f t="shared" ref="L14:L36" si="11">(sincome+sbenefits)*(1-sunemp)*B14/expnorm</f>
        <v>53838.386764267321</v>
      </c>
      <c r="M14" s="5">
        <f>scrimecost*Meta!O11</f>
        <v>6323.84</v>
      </c>
      <c r="N14" s="5">
        <f>L14-Grade16!L14</f>
        <v>7211.177173871889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1615.0296622146961</v>
      </c>
      <c r="T14" s="22">
        <f t="shared" si="7"/>
        <v>1552.4001454576814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59512.269183673772</v>
      </c>
      <c r="D15" s="5">
        <f t="shared" si="0"/>
        <v>57492.304801224775</v>
      </c>
      <c r="E15" s="5">
        <f t="shared" si="1"/>
        <v>47992.304801224775</v>
      </c>
      <c r="F15" s="5">
        <f t="shared" si="2"/>
        <v>17320.467997722368</v>
      </c>
      <c r="G15" s="5">
        <f t="shared" si="3"/>
        <v>40171.836803502403</v>
      </c>
      <c r="H15" s="22">
        <f t="shared" si="10"/>
        <v>25763.736936662131</v>
      </c>
      <c r="I15" s="5">
        <f t="shared" si="4"/>
        <v>64750.441841078078</v>
      </c>
      <c r="J15" s="26">
        <f t="shared" si="5"/>
        <v>0.20408349740926995</v>
      </c>
      <c r="L15" s="22">
        <f t="shared" si="11"/>
        <v>55184.346433373998</v>
      </c>
      <c r="M15" s="5">
        <f>scrimecost*Meta!O12</f>
        <v>6041.87</v>
      </c>
      <c r="N15" s="5">
        <f>L15-Grade16!L15</f>
        <v>7391.4566032186776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1655.4054037700619</v>
      </c>
      <c r="T15" s="22">
        <f t="shared" si="7"/>
        <v>1529.5043333879491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61000.075913265617</v>
      </c>
      <c r="D16" s="5">
        <f t="shared" si="0"/>
        <v>58911.672421255396</v>
      </c>
      <c r="E16" s="5">
        <f t="shared" si="1"/>
        <v>49411.672421255396</v>
      </c>
      <c r="F16" s="5">
        <f t="shared" si="2"/>
        <v>17925.828287665427</v>
      </c>
      <c r="G16" s="5">
        <f t="shared" si="3"/>
        <v>40985.84413358997</v>
      </c>
      <c r="H16" s="22">
        <f t="shared" si="10"/>
        <v>26407.830360078686</v>
      </c>
      <c r="I16" s="5">
        <f t="shared" si="4"/>
        <v>66178.914297105031</v>
      </c>
      <c r="J16" s="26">
        <f t="shared" si="5"/>
        <v>0.20636548698346069</v>
      </c>
      <c r="L16" s="22">
        <f t="shared" si="11"/>
        <v>56563.955094208352</v>
      </c>
      <c r="M16" s="5">
        <f>scrimecost*Meta!O13</f>
        <v>5073.05</v>
      </c>
      <c r="N16" s="5">
        <f>L16-Grade16!L16</f>
        <v>7576.243018299152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1696.7905388643148</v>
      </c>
      <c r="T16" s="22">
        <f t="shared" si="7"/>
        <v>1506.9462037204446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62525.077811097253</v>
      </c>
      <c r="D17" s="5">
        <f t="shared" si="0"/>
        <v>60366.524231786774</v>
      </c>
      <c r="E17" s="5">
        <f t="shared" si="1"/>
        <v>50866.524231786774</v>
      </c>
      <c r="F17" s="5">
        <f t="shared" si="2"/>
        <v>18546.322584857058</v>
      </c>
      <c r="G17" s="5">
        <f t="shared" si="3"/>
        <v>41820.201646929716</v>
      </c>
      <c r="H17" s="22">
        <f t="shared" si="10"/>
        <v>27068.026119080652</v>
      </c>
      <c r="I17" s="5">
        <f t="shared" si="4"/>
        <v>67643.098564532658</v>
      </c>
      <c r="J17" s="26">
        <f t="shared" si="5"/>
        <v>0.208591818275354</v>
      </c>
      <c r="L17" s="22">
        <f t="shared" si="11"/>
        <v>57978.05397156356</v>
      </c>
      <c r="M17" s="5">
        <f>scrimecost*Meta!O14</f>
        <v>5073.05</v>
      </c>
      <c r="N17" s="5">
        <f>L17-Grade16!L17</f>
        <v>7765.6490937566414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1739.2103023359252</v>
      </c>
      <c r="T17" s="22">
        <f t="shared" si="7"/>
        <v>1484.7207760943722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64088.204756374682</v>
      </c>
      <c r="D18" s="5">
        <f t="shared" si="0"/>
        <v>61857.747337581444</v>
      </c>
      <c r="E18" s="5">
        <f t="shared" si="1"/>
        <v>52357.747337581444</v>
      </c>
      <c r="F18" s="5">
        <f t="shared" si="2"/>
        <v>19182.329239478488</v>
      </c>
      <c r="G18" s="5">
        <f t="shared" si="3"/>
        <v>42675.418098102957</v>
      </c>
      <c r="H18" s="22">
        <f t="shared" si="10"/>
        <v>27744.726772057664</v>
      </c>
      <c r="I18" s="5">
        <f t="shared" si="4"/>
        <v>69143.887438645965</v>
      </c>
      <c r="J18" s="26">
        <f t="shared" si="5"/>
        <v>0.21076384880403051</v>
      </c>
      <c r="L18" s="22">
        <f t="shared" si="11"/>
        <v>59427.505320852637</v>
      </c>
      <c r="M18" s="5">
        <f>scrimecost*Meta!O15</f>
        <v>5073.05</v>
      </c>
      <c r="N18" s="5">
        <f>L18-Grade16!L18</f>
        <v>7959.7903211005469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1782.6905598943208</v>
      </c>
      <c r="T18" s="22">
        <f t="shared" si="7"/>
        <v>1462.8231436025494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65690.409875284036</v>
      </c>
      <c r="D19" s="5">
        <f t="shared" si="0"/>
        <v>63386.251021020966</v>
      </c>
      <c r="E19" s="5">
        <f t="shared" si="1"/>
        <v>53886.251021020966</v>
      </c>
      <c r="F19" s="5">
        <f t="shared" si="2"/>
        <v>19834.236060465442</v>
      </c>
      <c r="G19" s="5">
        <f t="shared" si="3"/>
        <v>43552.01496055552</v>
      </c>
      <c r="H19" s="22">
        <f t="shared" si="10"/>
        <v>28438.344941359101</v>
      </c>
      <c r="I19" s="5">
        <f t="shared" si="4"/>
        <v>70682.196034612105</v>
      </c>
      <c r="J19" s="26">
        <f t="shared" si="5"/>
        <v>0.21288290297834897</v>
      </c>
      <c r="L19" s="22">
        <f t="shared" si="11"/>
        <v>60913.19295387395</v>
      </c>
      <c r="M19" s="5">
        <f>scrimecost*Meta!O16</f>
        <v>5073.05</v>
      </c>
      <c r="N19" s="5">
        <f>L19-Grade16!L19</f>
        <v>8158.785079128058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1827.2578238916785</v>
      </c>
      <c r="T19" s="22">
        <f t="shared" si="7"/>
        <v>1441.2484717080795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67332.670122166135</v>
      </c>
      <c r="D20" s="5">
        <f t="shared" si="0"/>
        <v>64952.967296546485</v>
      </c>
      <c r="E20" s="5">
        <f t="shared" si="1"/>
        <v>55452.967296546485</v>
      </c>
      <c r="F20" s="5">
        <f t="shared" si="2"/>
        <v>20502.440551977077</v>
      </c>
      <c r="G20" s="5">
        <f t="shared" si="3"/>
        <v>44450.526744569404</v>
      </c>
      <c r="H20" s="22">
        <f t="shared" si="10"/>
        <v>29149.303564893078</v>
      </c>
      <c r="I20" s="5">
        <f t="shared" si="4"/>
        <v>72258.962345477397</v>
      </c>
      <c r="J20" s="26">
        <f t="shared" si="5"/>
        <v>0.21495027290451335</v>
      </c>
      <c r="L20" s="22">
        <f t="shared" si="11"/>
        <v>62436.022777720798</v>
      </c>
      <c r="M20" s="5">
        <f>scrimecost*Meta!O17</f>
        <v>5073.05</v>
      </c>
      <c r="N20" s="5">
        <f>L20-Grade16!L20</f>
        <v>8362.7547061062578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1872.93926948897</v>
      </c>
      <c r="T20" s="22">
        <f t="shared" si="7"/>
        <v>1419.9919971769677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69015.986875220289</v>
      </c>
      <c r="D21" s="5">
        <f t="shared" si="0"/>
        <v>66558.851478960161</v>
      </c>
      <c r="E21" s="5">
        <f t="shared" si="1"/>
        <v>57058.851478960161</v>
      </c>
      <c r="F21" s="5">
        <f t="shared" si="2"/>
        <v>21187.350155776508</v>
      </c>
      <c r="G21" s="5">
        <f t="shared" si="3"/>
        <v>45371.501323183649</v>
      </c>
      <c r="H21" s="22">
        <f t="shared" si="10"/>
        <v>29878.036154015408</v>
      </c>
      <c r="I21" s="5">
        <f t="shared" si="4"/>
        <v>73875.147814114345</v>
      </c>
      <c r="J21" s="26">
        <f t="shared" si="5"/>
        <v>0.21696721917394207</v>
      </c>
      <c r="L21" s="22">
        <f t="shared" si="11"/>
        <v>63996.923347163814</v>
      </c>
      <c r="M21" s="5">
        <f>scrimecost*Meta!O18</f>
        <v>4089.77</v>
      </c>
      <c r="N21" s="5">
        <f>L21-Grade16!L21</f>
        <v>8571.823573758913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1919.7627512261938</v>
      </c>
      <c r="T21" s="22">
        <f t="shared" si="7"/>
        <v>1399.0490270265104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70741.386547100803</v>
      </c>
      <c r="D22" s="5">
        <f t="shared" si="0"/>
        <v>68204.882765934162</v>
      </c>
      <c r="E22" s="5">
        <f t="shared" si="1"/>
        <v>58704.882765934162</v>
      </c>
      <c r="F22" s="5">
        <f t="shared" si="2"/>
        <v>21889.382499670919</v>
      </c>
      <c r="G22" s="5">
        <f t="shared" si="3"/>
        <v>46315.500266263247</v>
      </c>
      <c r="H22" s="22">
        <f t="shared" si="10"/>
        <v>30624.987057865786</v>
      </c>
      <c r="I22" s="5">
        <f t="shared" si="4"/>
        <v>75531.73791946721</v>
      </c>
      <c r="J22" s="26">
        <f t="shared" si="5"/>
        <v>0.21893497163192124</v>
      </c>
      <c r="L22" s="22">
        <f t="shared" si="11"/>
        <v>65596.84643084291</v>
      </c>
      <c r="M22" s="5">
        <f>scrimecost*Meta!O19</f>
        <v>4089.77</v>
      </c>
      <c r="N22" s="5">
        <f>L22-Grade16!L22</f>
        <v>8786.1191631028996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1967.7568200068517</v>
      </c>
      <c r="T22" s="22">
        <f t="shared" si="7"/>
        <v>1378.4149374891822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72509.921210778295</v>
      </c>
      <c r="D23" s="5">
        <f t="shared" si="0"/>
        <v>69892.064835082492</v>
      </c>
      <c r="E23" s="5">
        <f t="shared" si="1"/>
        <v>60392.064835082492</v>
      </c>
      <c r="F23" s="5">
        <f t="shared" si="2"/>
        <v>22608.965652162682</v>
      </c>
      <c r="G23" s="5">
        <f t="shared" si="3"/>
        <v>47283.09918291981</v>
      </c>
      <c r="H23" s="22">
        <f t="shared" si="10"/>
        <v>31390.611734312424</v>
      </c>
      <c r="I23" s="5">
        <f t="shared" si="4"/>
        <v>77229.742777453866</v>
      </c>
      <c r="J23" s="26">
        <f t="shared" si="5"/>
        <v>0.22085473012751067</v>
      </c>
      <c r="L23" s="22">
        <f t="shared" si="11"/>
        <v>67236.767591613971</v>
      </c>
      <c r="M23" s="5">
        <f>scrimecost*Meta!O20</f>
        <v>4089.77</v>
      </c>
      <c r="N23" s="5">
        <f>L23-Grade16!L23</f>
        <v>9005.7721421804526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2016.9507405070187</v>
      </c>
      <c r="T23" s="22">
        <f t="shared" si="7"/>
        <v>1358.0851729917936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74322.669241047755</v>
      </c>
      <c r="D24" s="5">
        <f t="shared" si="0"/>
        <v>71621.426455959561</v>
      </c>
      <c r="E24" s="5">
        <f t="shared" si="1"/>
        <v>62121.426455959561</v>
      </c>
      <c r="F24" s="5">
        <f t="shared" si="2"/>
        <v>23346.538383466752</v>
      </c>
      <c r="G24" s="5">
        <f t="shared" si="3"/>
        <v>48274.888072492809</v>
      </c>
      <c r="H24" s="22">
        <f t="shared" si="10"/>
        <v>32175.377027670238</v>
      </c>
      <c r="I24" s="5">
        <f t="shared" si="4"/>
        <v>78970.197756890208</v>
      </c>
      <c r="J24" s="26">
        <f t="shared" si="5"/>
        <v>0.22272766524515894</v>
      </c>
      <c r="L24" s="22">
        <f t="shared" si="11"/>
        <v>68917.686781404322</v>
      </c>
      <c r="M24" s="5">
        <f>scrimecost*Meta!O21</f>
        <v>4089.77</v>
      </c>
      <c r="N24" s="5">
        <f>L24-Grade16!L24</f>
        <v>9230.9164457349762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2067.3745090196971</v>
      </c>
      <c r="T24" s="22">
        <f t="shared" si="7"/>
        <v>1338.055245149744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76180.735972073948</v>
      </c>
      <c r="D25" s="5">
        <f t="shared" si="0"/>
        <v>73394.022117358545</v>
      </c>
      <c r="E25" s="5">
        <f t="shared" si="1"/>
        <v>63894.022117358545</v>
      </c>
      <c r="F25" s="5">
        <f t="shared" si="2"/>
        <v>24102.55043305342</v>
      </c>
      <c r="G25" s="5">
        <f t="shared" si="3"/>
        <v>49291.471684305128</v>
      </c>
      <c r="H25" s="22">
        <f t="shared" si="10"/>
        <v>32979.761453361993</v>
      </c>
      <c r="I25" s="5">
        <f t="shared" si="4"/>
        <v>80754.164110812475</v>
      </c>
      <c r="J25" s="26">
        <f t="shared" si="5"/>
        <v>0.2245549190184743</v>
      </c>
      <c r="L25" s="22">
        <f t="shared" si="11"/>
        <v>70640.628950939426</v>
      </c>
      <c r="M25" s="5">
        <f>scrimecost*Meta!O22</f>
        <v>4089.77</v>
      </c>
      <c r="N25" s="5">
        <f>L25-Grade16!L25</f>
        <v>9461.6893568783489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2119.0588717451892</v>
      </c>
      <c r="T25" s="22">
        <f t="shared" si="7"/>
        <v>1318.3207317760455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78085.254371375806</v>
      </c>
      <c r="D26" s="5">
        <f t="shared" si="0"/>
        <v>75210.932670292517</v>
      </c>
      <c r="E26" s="5">
        <f t="shared" si="1"/>
        <v>65710.932670292517</v>
      </c>
      <c r="F26" s="5">
        <f t="shared" si="2"/>
        <v>24877.462783879761</v>
      </c>
      <c r="G26" s="5">
        <f t="shared" si="3"/>
        <v>50333.469886412757</v>
      </c>
      <c r="H26" s="22">
        <f t="shared" si="10"/>
        <v>33804.255489696043</v>
      </c>
      <c r="I26" s="5">
        <f t="shared" si="4"/>
        <v>82582.729623582782</v>
      </c>
      <c r="J26" s="26">
        <f t="shared" si="5"/>
        <v>0.22633760562658684</v>
      </c>
      <c r="L26" s="22">
        <f t="shared" si="11"/>
        <v>72406.644674712908</v>
      </c>
      <c r="M26" s="5">
        <f>scrimecost*Meta!O23</f>
        <v>3173.97</v>
      </c>
      <c r="N26" s="5">
        <f>L26-Grade16!L26</f>
        <v>9698.2315908003002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2172.035343538817</v>
      </c>
      <c r="T26" s="22">
        <f t="shared" si="7"/>
        <v>1298.8772759050225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80037.385730660186</v>
      </c>
      <c r="D27" s="5">
        <f t="shared" si="0"/>
        <v>77073.265987049817</v>
      </c>
      <c r="E27" s="5">
        <f t="shared" si="1"/>
        <v>67573.265987049817</v>
      </c>
      <c r="F27" s="5">
        <f t="shared" si="2"/>
        <v>25671.747943476748</v>
      </c>
      <c r="G27" s="5">
        <f t="shared" si="3"/>
        <v>51401.518043573073</v>
      </c>
      <c r="H27" s="22">
        <f t="shared" si="10"/>
        <v>34649.361876938441</v>
      </c>
      <c r="I27" s="5">
        <f t="shared" si="4"/>
        <v>84457.009274172335</v>
      </c>
      <c r="J27" s="26">
        <f t="shared" si="5"/>
        <v>0.22807681207352593</v>
      </c>
      <c r="L27" s="22">
        <f t="shared" si="11"/>
        <v>74216.81079158072</v>
      </c>
      <c r="M27" s="5">
        <f>scrimecost*Meta!O24</f>
        <v>3173.97</v>
      </c>
      <c r="N27" s="5">
        <f>L27-Grade16!L27</f>
        <v>9940.6873805703071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2226.3362271272872</v>
      </c>
      <c r="T27" s="22">
        <f t="shared" si="7"/>
        <v>1279.7205848303786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82038.320373926676</v>
      </c>
      <c r="D28" s="5">
        <f t="shared" si="0"/>
        <v>78982.157636726057</v>
      </c>
      <c r="E28" s="5">
        <f t="shared" si="1"/>
        <v>69482.157636726057</v>
      </c>
      <c r="F28" s="5">
        <f t="shared" si="2"/>
        <v>26485.890232063666</v>
      </c>
      <c r="G28" s="5">
        <f t="shared" si="3"/>
        <v>52496.267404662387</v>
      </c>
      <c r="H28" s="22">
        <f t="shared" si="10"/>
        <v>35515.595923861896</v>
      </c>
      <c r="I28" s="5">
        <f t="shared" si="4"/>
        <v>86378.145916026639</v>
      </c>
      <c r="J28" s="26">
        <f t="shared" si="5"/>
        <v>0.22977359885102749</v>
      </c>
      <c r="L28" s="22">
        <f t="shared" si="11"/>
        <v>76072.231061370228</v>
      </c>
      <c r="M28" s="5">
        <f>scrimecost*Meta!O25</f>
        <v>3173.97</v>
      </c>
      <c r="N28" s="5">
        <f>L28-Grade16!L28</f>
        <v>10189.204565084539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2281.9946328054639</v>
      </c>
      <c r="T28" s="22">
        <f t="shared" si="7"/>
        <v>1260.8464291574487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84089.278383274868</v>
      </c>
      <c r="D29" s="5">
        <f t="shared" si="0"/>
        <v>80938.77157764422</v>
      </c>
      <c r="E29" s="5">
        <f t="shared" si="1"/>
        <v>71438.77157764422</v>
      </c>
      <c r="F29" s="5">
        <f t="shared" si="2"/>
        <v>27320.38607786526</v>
      </c>
      <c r="G29" s="5">
        <f t="shared" si="3"/>
        <v>53618.38549977896</v>
      </c>
      <c r="H29" s="22">
        <f t="shared" si="10"/>
        <v>36403.485821958449</v>
      </c>
      <c r="I29" s="5">
        <f t="shared" si="4"/>
        <v>88347.31097392732</v>
      </c>
      <c r="J29" s="26">
        <f t="shared" si="5"/>
        <v>0.23142900058517529</v>
      </c>
      <c r="L29" s="22">
        <f t="shared" si="11"/>
        <v>77974.036837904496</v>
      </c>
      <c r="M29" s="5">
        <f>scrimecost*Meta!O26</f>
        <v>3173.97</v>
      </c>
      <c r="N29" s="5">
        <f>L29-Grade16!L29</f>
        <v>10443.934679211685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2339.044498625608</v>
      </c>
      <c r="T29" s="22">
        <f t="shared" si="7"/>
        <v>1242.2506418694602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86191.510342856738</v>
      </c>
      <c r="D30" s="5">
        <f t="shared" si="0"/>
        <v>82944.300867085331</v>
      </c>
      <c r="E30" s="5">
        <f t="shared" si="1"/>
        <v>73444.300867085331</v>
      </c>
      <c r="F30" s="5">
        <f t="shared" si="2"/>
        <v>28175.744319811893</v>
      </c>
      <c r="G30" s="5">
        <f t="shared" si="3"/>
        <v>54768.556547273438</v>
      </c>
      <c r="H30" s="22">
        <f t="shared" si="10"/>
        <v>37313.572967507411</v>
      </c>
      <c r="I30" s="5">
        <f t="shared" si="4"/>
        <v>90365.705158275508</v>
      </c>
      <c r="J30" s="26">
        <f t="shared" si="5"/>
        <v>0.23304402666727075</v>
      </c>
      <c r="L30" s="22">
        <f t="shared" si="11"/>
        <v>79923.387758852114</v>
      </c>
      <c r="M30" s="5">
        <f>scrimecost*Meta!O27</f>
        <v>3173.97</v>
      </c>
      <c r="N30" s="5">
        <f>L30-Grade16!L30</f>
        <v>10705.03304619198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2397.5206110912486</v>
      </c>
      <c r="T30" s="22">
        <f t="shared" si="7"/>
        <v>1223.9291174075054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88346.298101428125</v>
      </c>
      <c r="D31" s="5">
        <f t="shared" si="0"/>
        <v>84999.968388762427</v>
      </c>
      <c r="E31" s="5">
        <f t="shared" si="1"/>
        <v>75499.968388762427</v>
      </c>
      <c r="F31" s="5">
        <f t="shared" si="2"/>
        <v>29052.486517807174</v>
      </c>
      <c r="G31" s="5">
        <f t="shared" si="3"/>
        <v>55947.481870955249</v>
      </c>
      <c r="H31" s="22">
        <f t="shared" si="10"/>
        <v>38246.412291695087</v>
      </c>
      <c r="I31" s="5">
        <f t="shared" si="4"/>
        <v>92434.55919723236</v>
      </c>
      <c r="J31" s="26">
        <f t="shared" si="5"/>
        <v>0.23461966186931504</v>
      </c>
      <c r="L31" s="22">
        <f t="shared" si="11"/>
        <v>81921.472452823407</v>
      </c>
      <c r="M31" s="5">
        <f>scrimecost*Meta!O28</f>
        <v>2776.3199999999997</v>
      </c>
      <c r="N31" s="5">
        <f>L31-Grade16!L31</f>
        <v>10972.658872346772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2457.4586263685278</v>
      </c>
      <c r="T31" s="22">
        <f t="shared" si="7"/>
        <v>1205.8778107641572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90554.955553963839</v>
      </c>
      <c r="D32" s="5">
        <f t="shared" si="0"/>
        <v>87107.027598481509</v>
      </c>
      <c r="E32" s="5">
        <f t="shared" si="1"/>
        <v>77607.027598481509</v>
      </c>
      <c r="F32" s="5">
        <f t="shared" si="2"/>
        <v>29951.147270752364</v>
      </c>
      <c r="G32" s="5">
        <f t="shared" si="3"/>
        <v>57155.880327729144</v>
      </c>
      <c r="H32" s="22">
        <f t="shared" si="10"/>
        <v>39202.57259898747</v>
      </c>
      <c r="I32" s="5">
        <f t="shared" si="4"/>
        <v>94555.134587163193</v>
      </c>
      <c r="J32" s="26">
        <f t="shared" si="5"/>
        <v>0.23615686694448032</v>
      </c>
      <c r="L32" s="22">
        <f t="shared" si="11"/>
        <v>83969.509264143984</v>
      </c>
      <c r="M32" s="5">
        <f>scrimecost*Meta!O29</f>
        <v>2776.3199999999997</v>
      </c>
      <c r="N32" s="5">
        <f>L32-Grade16!L32</f>
        <v>11246.975344155435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2518.8950920277398</v>
      </c>
      <c r="T32" s="22">
        <f t="shared" si="7"/>
        <v>1188.0927365904004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92818.829442812945</v>
      </c>
      <c r="D33" s="5">
        <f t="shared" si="0"/>
        <v>89266.763288443544</v>
      </c>
      <c r="E33" s="5">
        <f t="shared" si="1"/>
        <v>79766.763288443544</v>
      </c>
      <c r="F33" s="5">
        <f t="shared" si="2"/>
        <v>30872.274542521172</v>
      </c>
      <c r="G33" s="5">
        <f t="shared" si="3"/>
        <v>58394.488745922368</v>
      </c>
      <c r="H33" s="22">
        <f t="shared" si="10"/>
        <v>40182.63691396216</v>
      </c>
      <c r="I33" s="5">
        <f t="shared" si="4"/>
        <v>96728.724361842265</v>
      </c>
      <c r="J33" s="26">
        <f t="shared" si="5"/>
        <v>0.23765657921293415</v>
      </c>
      <c r="L33" s="22">
        <f t="shared" si="11"/>
        <v>86068.746995747584</v>
      </c>
      <c r="M33" s="5">
        <f>scrimecost*Meta!O30</f>
        <v>2776.3199999999997</v>
      </c>
      <c r="N33" s="5">
        <f>L33-Grade16!L33</f>
        <v>11528.14972775933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2581.8674693284356</v>
      </c>
      <c r="T33" s="22">
        <f t="shared" si="7"/>
        <v>1170.5699683157529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95139.300178883233</v>
      </c>
      <c r="D34" s="5">
        <f t="shared" si="0"/>
        <v>91480.492370654611</v>
      </c>
      <c r="E34" s="5">
        <f t="shared" si="1"/>
        <v>81980.492370654611</v>
      </c>
      <c r="F34" s="5">
        <f t="shared" si="2"/>
        <v>31816.429996084189</v>
      </c>
      <c r="G34" s="5">
        <f t="shared" si="3"/>
        <v>59664.062374570422</v>
      </c>
      <c r="H34" s="22">
        <f t="shared" si="10"/>
        <v>41187.202836811208</v>
      </c>
      <c r="I34" s="5">
        <f t="shared" si="4"/>
        <v>98956.653880888305</v>
      </c>
      <c r="J34" s="26">
        <f t="shared" si="5"/>
        <v>0.23911971313337693</v>
      </c>
      <c r="L34" s="22">
        <f t="shared" si="11"/>
        <v>88220.465670641264</v>
      </c>
      <c r="M34" s="5">
        <f>scrimecost*Meta!O31</f>
        <v>2776.3199999999997</v>
      </c>
      <c r="N34" s="5">
        <f>L34-Grade16!L34</f>
        <v>11816.353470953312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2646.4141560616458</v>
      </c>
      <c r="T34" s="22">
        <f t="shared" si="7"/>
        <v>1153.3056372813553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97517.782683355312</v>
      </c>
      <c r="D35" s="5">
        <f t="shared" si="0"/>
        <v>93749.564679920964</v>
      </c>
      <c r="E35" s="5">
        <f t="shared" si="1"/>
        <v>84249.564679920964</v>
      </c>
      <c r="F35" s="5">
        <f t="shared" si="2"/>
        <v>32803.676276383922</v>
      </c>
      <c r="G35" s="5">
        <f t="shared" si="3"/>
        <v>60945.888403537043</v>
      </c>
      <c r="H35" s="22">
        <f t="shared" si="10"/>
        <v>42216.88290773148</v>
      </c>
      <c r="I35" s="5">
        <f t="shared" si="4"/>
        <v>101220.79469751287</v>
      </c>
      <c r="J35" s="26">
        <f t="shared" si="5"/>
        <v>0.2406933419258396</v>
      </c>
      <c r="L35" s="22">
        <f t="shared" si="11"/>
        <v>90425.977312407296</v>
      </c>
      <c r="M35" s="5">
        <f>scrimecost*Meta!O32</f>
        <v>2776.3199999999997</v>
      </c>
      <c r="N35" s="5">
        <f>L35-Grade16!L35</f>
        <v>12111.762307727142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2712.5745099631868</v>
      </c>
      <c r="T35" s="22">
        <f t="shared" si="7"/>
        <v>1136.295931885863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99955.727250439188</v>
      </c>
      <c r="D36" s="5">
        <f t="shared" si="0"/>
        <v>96075.363796918988</v>
      </c>
      <c r="E36" s="5">
        <f t="shared" si="1"/>
        <v>86575.363796918988</v>
      </c>
      <c r="F36" s="5">
        <f t="shared" si="2"/>
        <v>33865.403573293515</v>
      </c>
      <c r="G36" s="5">
        <f t="shared" si="3"/>
        <v>62209.960223625472</v>
      </c>
      <c r="H36" s="22">
        <f t="shared" si="10"/>
        <v>43272.304980424771</v>
      </c>
      <c r="I36" s="5">
        <f t="shared" si="4"/>
        <v>103491.73917495069</v>
      </c>
      <c r="J36" s="26">
        <f t="shared" si="5"/>
        <v>0.24259305107868898</v>
      </c>
      <c r="L36" s="22">
        <f t="shared" si="11"/>
        <v>92686.626745217465</v>
      </c>
      <c r="M36" s="5">
        <f>scrimecost*Meta!O33</f>
        <v>2243.71</v>
      </c>
      <c r="N36" s="5">
        <f>L36-Grade16!L36</f>
        <v>12414.556365420314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2780.3888727122644</v>
      </c>
      <c r="T36" s="22">
        <f t="shared" si="7"/>
        <v>1119.537096743916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102454.62043170018</v>
      </c>
      <c r="D37" s="5">
        <f t="shared" ref="D37:D56" si="15">IF(A37&lt;startage,1,0)*(C37*(1-initialunempprob))+IF(A37=startage,1,0)*(C37*(1-unempprob))+IF(A37&gt;startage,1,0)*(C37*(1-unempprob)+unempprob*300*52)</f>
        <v>98459.307891841978</v>
      </c>
      <c r="E37" s="5">
        <f t="shared" si="1"/>
        <v>88959.307891841978</v>
      </c>
      <c r="F37" s="5">
        <f t="shared" si="2"/>
        <v>34953.674052625865</v>
      </c>
      <c r="G37" s="5">
        <f t="shared" si="3"/>
        <v>63505.633839216112</v>
      </c>
      <c r="H37" s="22">
        <f t="shared" ref="H37:H56" si="16">benefits*B37/expnorm</f>
        <v>44354.112604935392</v>
      </c>
      <c r="I37" s="5">
        <f t="shared" ref="I37:I56" si="17">G37+IF(A37&lt;startage,1,0)*(H37*(1-initialunempprob))+IF(A37&gt;=startage,1,0)*(H37*(1-unempprob))</f>
        <v>105819.45726432448</v>
      </c>
      <c r="J37" s="26">
        <f t="shared" si="5"/>
        <v>0.24444642586195683</v>
      </c>
      <c r="L37" s="22">
        <f t="shared" ref="L37:L56" si="18">(sincome+sbenefits)*(1-sunemp)*B37/expnorm</f>
        <v>95003.792413847899</v>
      </c>
      <c r="M37" s="5">
        <f>scrimecost*Meta!O34</f>
        <v>2243.71</v>
      </c>
      <c r="N37" s="5">
        <f>L37-Grade16!L37</f>
        <v>12724.920274555814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2849.8985945300697</v>
      </c>
      <c r="T37" s="22">
        <f t="shared" si="7"/>
        <v>1103.0254318570358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105015.98594249268</v>
      </c>
      <c r="D38" s="5">
        <f t="shared" si="15"/>
        <v>100902.85058913802</v>
      </c>
      <c r="E38" s="5">
        <f t="shared" si="1"/>
        <v>91402.850589138019</v>
      </c>
      <c r="F38" s="5">
        <f t="shared" si="2"/>
        <v>36069.151293941504</v>
      </c>
      <c r="G38" s="5">
        <f t="shared" si="3"/>
        <v>64833.699295196515</v>
      </c>
      <c r="H38" s="22">
        <f t="shared" si="16"/>
        <v>45462.965420058768</v>
      </c>
      <c r="I38" s="5">
        <f t="shared" si="17"/>
        <v>108205.36830593258</v>
      </c>
      <c r="J38" s="26">
        <f t="shared" si="5"/>
        <v>0.24625459638221794</v>
      </c>
      <c r="L38" s="22">
        <f t="shared" si="18"/>
        <v>97378.887224194084</v>
      </c>
      <c r="M38" s="5">
        <f>scrimecost*Meta!O35</f>
        <v>2243.71</v>
      </c>
      <c r="N38" s="5">
        <f>L38-Grade16!L38</f>
        <v>13043.043281419712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2921.1460593933216</v>
      </c>
      <c r="T38" s="22">
        <f t="shared" si="7"/>
        <v>1086.7572917967379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107641.38559105498</v>
      </c>
      <c r="D39" s="5">
        <f t="shared" si="15"/>
        <v>103407.48185386645</v>
      </c>
      <c r="E39" s="5">
        <f t="shared" si="1"/>
        <v>93907.481853866455</v>
      </c>
      <c r="F39" s="5">
        <f t="shared" si="2"/>
        <v>37212.515466290039</v>
      </c>
      <c r="G39" s="5">
        <f t="shared" si="3"/>
        <v>66194.966387576424</v>
      </c>
      <c r="H39" s="22">
        <f t="shared" si="16"/>
        <v>46599.539555560223</v>
      </c>
      <c r="I39" s="5">
        <f t="shared" si="17"/>
        <v>110650.92712358088</v>
      </c>
      <c r="J39" s="26">
        <f t="shared" si="5"/>
        <v>0.24801866518247284</v>
      </c>
      <c r="L39" s="22">
        <f t="shared" si="18"/>
        <v>99813.359404798932</v>
      </c>
      <c r="M39" s="5">
        <f>scrimecost*Meta!O36</f>
        <v>2243.71</v>
      </c>
      <c r="N39" s="5">
        <f>L39-Grade16!L39</f>
        <v>13369.119363455218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2994.1747108781578</v>
      </c>
      <c r="T39" s="22">
        <f t="shared" si="7"/>
        <v>1070.7290848997011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110332.42023083134</v>
      </c>
      <c r="D40" s="5">
        <f t="shared" si="15"/>
        <v>105974.7289002131</v>
      </c>
      <c r="E40" s="5">
        <f t="shared" si="1"/>
        <v>96474.7289002131</v>
      </c>
      <c r="F40" s="5">
        <f t="shared" si="2"/>
        <v>38384.463742947279</v>
      </c>
      <c r="G40" s="5">
        <f t="shared" si="3"/>
        <v>67590.265157265821</v>
      </c>
      <c r="H40" s="22">
        <f t="shared" si="16"/>
        <v>47764.528044449231</v>
      </c>
      <c r="I40" s="5">
        <f t="shared" si="17"/>
        <v>113157.62491167038</v>
      </c>
      <c r="J40" s="26">
        <f t="shared" si="5"/>
        <v>0.2497397079144287</v>
      </c>
      <c r="L40" s="22">
        <f t="shared" si="18"/>
        <v>102308.6933899189</v>
      </c>
      <c r="M40" s="5">
        <f>scrimecost*Meta!O37</f>
        <v>2243.71</v>
      </c>
      <c r="N40" s="5">
        <f>L40-Grade16!L40</f>
        <v>13703.347347541596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3069.0290786501114</v>
      </c>
      <c r="T40" s="22">
        <f t="shared" si="7"/>
        <v>1054.9372724747991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113090.73073660213</v>
      </c>
      <c r="D41" s="5">
        <f t="shared" si="15"/>
        <v>108606.15712271843</v>
      </c>
      <c r="E41" s="5">
        <f t="shared" si="1"/>
        <v>99106.157122718432</v>
      </c>
      <c r="F41" s="5">
        <f t="shared" si="2"/>
        <v>39473.728984912421</v>
      </c>
      <c r="G41" s="5">
        <f t="shared" si="3"/>
        <v>69132.428137806011</v>
      </c>
      <c r="H41" s="22">
        <f t="shared" si="16"/>
        <v>48958.641245560459</v>
      </c>
      <c r="I41" s="5">
        <f t="shared" si="17"/>
        <v>115838.97188607068</v>
      </c>
      <c r="J41" s="26">
        <f t="shared" si="5"/>
        <v>0.25069441894705474</v>
      </c>
      <c r="L41" s="22">
        <f t="shared" si="18"/>
        <v>104866.41072466687</v>
      </c>
      <c r="M41" s="5">
        <f>scrimecost*Meta!O38</f>
        <v>1499.02</v>
      </c>
      <c r="N41" s="5">
        <f>L41-Grade16!L41</f>
        <v>14045.931031230139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3145.7548056163646</v>
      </c>
      <c r="T41" s="22">
        <f t="shared" si="7"/>
        <v>1039.3783680218394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115917.99900501716</v>
      </c>
      <c r="D42" s="5">
        <f t="shared" si="15"/>
        <v>111303.37105078637</v>
      </c>
      <c r="E42" s="5">
        <f t="shared" si="1"/>
        <v>101803.37105078637</v>
      </c>
      <c r="F42" s="5">
        <f t="shared" si="2"/>
        <v>40537.779879535228</v>
      </c>
      <c r="G42" s="5">
        <f t="shared" si="3"/>
        <v>70765.591171251144</v>
      </c>
      <c r="H42" s="22">
        <f t="shared" si="16"/>
        <v>50182.607276699469</v>
      </c>
      <c r="I42" s="5">
        <f t="shared" si="17"/>
        <v>118639.79851322243</v>
      </c>
      <c r="J42" s="26">
        <f t="shared" si="5"/>
        <v>0.25129487131972994</v>
      </c>
      <c r="L42" s="22">
        <f t="shared" si="18"/>
        <v>107488.07099278354</v>
      </c>
      <c r="M42" s="5">
        <f>scrimecost*Meta!O39</f>
        <v>1499.02</v>
      </c>
      <c r="N42" s="5">
        <f>L42-Grade16!L42</f>
        <v>14397.079307010878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3224.3986757567704</v>
      </c>
      <c r="T42" s="22">
        <f t="shared" si="7"/>
        <v>1024.0489364618102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118815.94898014261</v>
      </c>
      <c r="D43" s="5">
        <f t="shared" si="15"/>
        <v>114068.01532705605</v>
      </c>
      <c r="E43" s="5">
        <f t="shared" si="1"/>
        <v>104568.01532705605</v>
      </c>
      <c r="F43" s="5">
        <f t="shared" si="2"/>
        <v>41628.432046523609</v>
      </c>
      <c r="G43" s="5">
        <f t="shared" si="3"/>
        <v>72439.583280532446</v>
      </c>
      <c r="H43" s="22">
        <f t="shared" si="16"/>
        <v>51437.172458616966</v>
      </c>
      <c r="I43" s="5">
        <f t="shared" si="17"/>
        <v>121510.64580605303</v>
      </c>
      <c r="J43" s="26">
        <f t="shared" si="5"/>
        <v>0.25188067851258383</v>
      </c>
      <c r="L43" s="22">
        <f t="shared" si="18"/>
        <v>110175.27276760314</v>
      </c>
      <c r="M43" s="5">
        <f>scrimecost*Meta!O40</f>
        <v>1499.02</v>
      </c>
      <c r="N43" s="5">
        <f>L43-Grade16!L43</f>
        <v>14757.006289686164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3305.0086426506928</v>
      </c>
      <c r="T43" s="22">
        <f t="shared" si="7"/>
        <v>1008.945593378495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121786.34770464615</v>
      </c>
      <c r="D44" s="5">
        <f t="shared" si="15"/>
        <v>116901.77571023242</v>
      </c>
      <c r="E44" s="5">
        <f t="shared" si="1"/>
        <v>107401.77571023242</v>
      </c>
      <c r="F44" s="5">
        <f t="shared" si="2"/>
        <v>42746.350517686697</v>
      </c>
      <c r="G44" s="5">
        <f t="shared" si="3"/>
        <v>74155.425192545721</v>
      </c>
      <c r="H44" s="22">
        <f t="shared" si="16"/>
        <v>52723.101770082372</v>
      </c>
      <c r="I44" s="5">
        <f t="shared" si="17"/>
        <v>124453.26428120431</v>
      </c>
      <c r="J44" s="26">
        <f t="shared" si="5"/>
        <v>0.25245219772512428</v>
      </c>
      <c r="L44" s="22">
        <f t="shared" si="18"/>
        <v>112929.65458679319</v>
      </c>
      <c r="M44" s="5">
        <f>scrimecost*Meta!O41</f>
        <v>1499.02</v>
      </c>
      <c r="N44" s="5">
        <f>L44-Grade16!L44</f>
        <v>15125.931446928284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3387.6338587169525</v>
      </c>
      <c r="T44" s="22">
        <f t="shared" si="7"/>
        <v>994.06500427125161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124831.00639726233</v>
      </c>
      <c r="D45" s="5">
        <f t="shared" si="15"/>
        <v>119806.38010298826</v>
      </c>
      <c r="E45" s="5">
        <f t="shared" si="1"/>
        <v>110306.38010298826</v>
      </c>
      <c r="F45" s="5">
        <f t="shared" si="2"/>
        <v>43892.216950628863</v>
      </c>
      <c r="G45" s="5">
        <f t="shared" si="3"/>
        <v>75914.163152359397</v>
      </c>
      <c r="H45" s="22">
        <f t="shared" si="16"/>
        <v>54041.179314334448</v>
      </c>
      <c r="I45" s="5">
        <f t="shared" si="17"/>
        <v>127469.44821823447</v>
      </c>
      <c r="J45" s="26">
        <f t="shared" si="5"/>
        <v>0.25300977744467584</v>
      </c>
      <c r="L45" s="22">
        <f t="shared" si="18"/>
        <v>115752.89595146306</v>
      </c>
      <c r="M45" s="5">
        <f>scrimecost*Meta!O42</f>
        <v>1499.02</v>
      </c>
      <c r="N45" s="5">
        <f>L45-Grade16!L45</f>
        <v>15504.079733101549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3472.3247051848894</v>
      </c>
      <c r="T45" s="22">
        <f t="shared" ref="T45:T69" si="20">S45/sreturn^(A45-startage+1)</f>
        <v>979.40388381884748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127951.78155719387</v>
      </c>
      <c r="D46" s="5">
        <f t="shared" si="15"/>
        <v>122783.59960556295</v>
      </c>
      <c r="E46" s="5">
        <f t="shared" si="1"/>
        <v>113283.59960556295</v>
      </c>
      <c r="F46" s="5">
        <f t="shared" si="2"/>
        <v>45066.730044394586</v>
      </c>
      <c r="G46" s="5">
        <f t="shared" si="3"/>
        <v>77716.869561168365</v>
      </c>
      <c r="H46" s="22">
        <f t="shared" si="16"/>
        <v>55392.208797192798</v>
      </c>
      <c r="I46" s="5">
        <f t="shared" si="17"/>
        <v>130561.03675369029</v>
      </c>
      <c r="J46" s="26">
        <f t="shared" si="5"/>
        <v>0.2535537576588725</v>
      </c>
      <c r="L46" s="22">
        <f t="shared" si="18"/>
        <v>118646.71835024959</v>
      </c>
      <c r="M46" s="5">
        <f>scrimecost*Meta!O43</f>
        <v>831.44999999999993</v>
      </c>
      <c r="N46" s="5">
        <f>L46-Grade16!L46</f>
        <v>15891.681726429044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3559.1328228145021</v>
      </c>
      <c r="T46" s="22">
        <f t="shared" si="20"/>
        <v>964.95899515409315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131150.5760961237</v>
      </c>
      <c r="D47" s="5">
        <f t="shared" si="15"/>
        <v>125835.249595702</v>
      </c>
      <c r="E47" s="5">
        <f t="shared" si="1"/>
        <v>116335.249595702</v>
      </c>
      <c r="F47" s="5">
        <f t="shared" si="2"/>
        <v>46270.605965504437</v>
      </c>
      <c r="G47" s="5">
        <f t="shared" si="3"/>
        <v>79564.643630197563</v>
      </c>
      <c r="H47" s="22">
        <f t="shared" si="16"/>
        <v>56777.014017122616</v>
      </c>
      <c r="I47" s="5">
        <f t="shared" si="17"/>
        <v>133729.91500253254</v>
      </c>
      <c r="J47" s="26">
        <f t="shared" si="5"/>
        <v>0.25408447006296681</v>
      </c>
      <c r="L47" s="22">
        <f t="shared" si="18"/>
        <v>121612.88630900583</v>
      </c>
      <c r="M47" s="5">
        <f>scrimecost*Meta!O44</f>
        <v>831.44999999999993</v>
      </c>
      <c r="N47" s="5">
        <f>L47-Grade16!L47</f>
        <v>16288.973769589764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3648.1111433848632</v>
      </c>
      <c r="T47" s="22">
        <f t="shared" si="20"/>
        <v>950.72714914925314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134429.34049852681</v>
      </c>
      <c r="D48" s="5">
        <f t="shared" si="15"/>
        <v>128963.19083559458</v>
      </c>
      <c r="E48" s="5">
        <f t="shared" si="1"/>
        <v>119463.19083559458</v>
      </c>
      <c r="F48" s="5">
        <f t="shared" si="2"/>
        <v>47504.578784642057</v>
      </c>
      <c r="G48" s="5">
        <f t="shared" si="3"/>
        <v>81458.612050952521</v>
      </c>
      <c r="H48" s="22">
        <f t="shared" si="16"/>
        <v>58196.439367550673</v>
      </c>
      <c r="I48" s="5">
        <f t="shared" si="17"/>
        <v>136978.01520759586</v>
      </c>
      <c r="J48" s="26">
        <f t="shared" si="5"/>
        <v>0.25460223826208328</v>
      </c>
      <c r="L48" s="22">
        <f t="shared" si="18"/>
        <v>124653.20846673097</v>
      </c>
      <c r="M48" s="5">
        <f>scrimecost*Meta!O45</f>
        <v>831.44999999999993</v>
      </c>
      <c r="N48" s="5">
        <f>L48-Grade16!L48</f>
        <v>16696.198113829523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3739.3139219694881</v>
      </c>
      <c r="T48" s="22">
        <f t="shared" si="20"/>
        <v>936.7052037119231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137790.07401098995</v>
      </c>
      <c r="D49" s="5">
        <f t="shared" si="15"/>
        <v>132169.33060648441</v>
      </c>
      <c r="E49" s="5">
        <f t="shared" si="1"/>
        <v>122669.33060648441</v>
      </c>
      <c r="F49" s="5">
        <f t="shared" si="2"/>
        <v>48769.400924258101</v>
      </c>
      <c r="G49" s="5">
        <f t="shared" si="3"/>
        <v>83399.929682226299</v>
      </c>
      <c r="H49" s="22">
        <f t="shared" si="16"/>
        <v>59651.350351739435</v>
      </c>
      <c r="I49" s="5">
        <f t="shared" si="17"/>
        <v>140307.31791778572</v>
      </c>
      <c r="J49" s="26">
        <f t="shared" si="5"/>
        <v>0.25510737796853833</v>
      </c>
      <c r="L49" s="22">
        <f t="shared" si="18"/>
        <v>127769.53867839923</v>
      </c>
      <c r="M49" s="5">
        <f>scrimecost*Meta!O46</f>
        <v>831.44999999999993</v>
      </c>
      <c r="N49" s="5">
        <f>L49-Grade16!L49</f>
        <v>17113.603066675234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3832.7967700187191</v>
      </c>
      <c r="T49" s="22">
        <f t="shared" si="20"/>
        <v>922.89006309132867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141234.82586126472</v>
      </c>
      <c r="D50" s="5">
        <f t="shared" si="15"/>
        <v>135455.62387164653</v>
      </c>
      <c r="E50" s="5">
        <f t="shared" si="1"/>
        <v>125955.62387164653</v>
      </c>
      <c r="F50" s="5">
        <f t="shared" si="2"/>
        <v>50065.843617364553</v>
      </c>
      <c r="G50" s="5">
        <f t="shared" si="3"/>
        <v>85389.78025428197</v>
      </c>
      <c r="H50" s="22">
        <f t="shared" si="16"/>
        <v>61142.634110532927</v>
      </c>
      <c r="I50" s="5">
        <f t="shared" si="17"/>
        <v>143719.85319573036</v>
      </c>
      <c r="J50" s="26">
        <f t="shared" si="5"/>
        <v>0.25560019719434807</v>
      </c>
      <c r="L50" s="22">
        <f t="shared" si="18"/>
        <v>130963.77714535923</v>
      </c>
      <c r="M50" s="5">
        <f>scrimecost*Meta!O47</f>
        <v>831.44999999999993</v>
      </c>
      <c r="N50" s="5">
        <f>L50-Grade16!L50</f>
        <v>17541.443143342156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3928.6166892691963</v>
      </c>
      <c r="T50" s="22">
        <f t="shared" si="20"/>
        <v>909.27867719486073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144765.6965077963</v>
      </c>
      <c r="D51" s="5">
        <f t="shared" si="15"/>
        <v>138824.07446843767</v>
      </c>
      <c r="E51" s="5">
        <f t="shared" si="1"/>
        <v>129324.07446843767</v>
      </c>
      <c r="F51" s="5">
        <f t="shared" si="2"/>
        <v>51394.697377798657</v>
      </c>
      <c r="G51" s="5">
        <f t="shared" si="3"/>
        <v>87429.377090639013</v>
      </c>
      <c r="H51" s="22">
        <f t="shared" si="16"/>
        <v>62671.19996329624</v>
      </c>
      <c r="I51" s="5">
        <f t="shared" si="17"/>
        <v>147217.70185562363</v>
      </c>
      <c r="J51" s="26">
        <f t="shared" si="5"/>
        <v>0.25608099643904059</v>
      </c>
      <c r="L51" s="22">
        <f t="shared" si="18"/>
        <v>134237.87157399318</v>
      </c>
      <c r="M51" s="5">
        <f>scrimecost*Meta!O48</f>
        <v>438.62</v>
      </c>
      <c r="N51" s="5">
        <f>L51-Grade16!L51</f>
        <v>17979.979221925707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4026.8321065009254</v>
      </c>
      <c r="T51" s="22">
        <f t="shared" si="20"/>
        <v>895.86804091465774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148384.83892049119</v>
      </c>
      <c r="D52" s="5">
        <f t="shared" si="15"/>
        <v>142276.73633014859</v>
      </c>
      <c r="E52" s="5">
        <f t="shared" si="1"/>
        <v>132776.73633014859</v>
      </c>
      <c r="F52" s="5">
        <f t="shared" si="2"/>
        <v>52756.772482243621</v>
      </c>
      <c r="G52" s="5">
        <f t="shared" si="3"/>
        <v>89519.963847904961</v>
      </c>
      <c r="H52" s="22">
        <f t="shared" si="16"/>
        <v>64237.979962378631</v>
      </c>
      <c r="I52" s="5">
        <f t="shared" si="17"/>
        <v>150802.99673201417</v>
      </c>
      <c r="J52" s="26">
        <f t="shared" si="5"/>
        <v>0.25655006887288695</v>
      </c>
      <c r="L52" s="22">
        <f t="shared" si="18"/>
        <v>137593.81836334299</v>
      </c>
      <c r="M52" s="5">
        <f>scrimecost*Meta!O49</f>
        <v>438.62</v>
      </c>
      <c r="N52" s="5">
        <f>L52-Grade16!L52</f>
        <v>18429.478702473818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4127.5029091634415</v>
      </c>
      <c r="T52" s="22">
        <f t="shared" si="20"/>
        <v>882.65519346416045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152094.45989350349</v>
      </c>
      <c r="D53" s="5">
        <f t="shared" si="15"/>
        <v>145815.71473840234</v>
      </c>
      <c r="E53" s="5">
        <f t="shared" si="1"/>
        <v>136315.71473840234</v>
      </c>
      <c r="F53" s="5">
        <f t="shared" si="2"/>
        <v>54152.899464299728</v>
      </c>
      <c r="G53" s="5">
        <f t="shared" si="3"/>
        <v>91662.815274102613</v>
      </c>
      <c r="H53" s="22">
        <f t="shared" si="16"/>
        <v>65843.929461438107</v>
      </c>
      <c r="I53" s="5">
        <f t="shared" si="17"/>
        <v>154477.92398031458</v>
      </c>
      <c r="J53" s="26">
        <f t="shared" si="5"/>
        <v>0.25700770051566385</v>
      </c>
      <c r="L53" s="22">
        <f t="shared" si="18"/>
        <v>141033.66382242658</v>
      </c>
      <c r="M53" s="5">
        <f>scrimecost*Meta!O50</f>
        <v>438.62</v>
      </c>
      <c r="N53" s="5">
        <f>L53-Grade16!L53</f>
        <v>18890.215670035701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4230.6904818925359</v>
      </c>
      <c r="T53" s="22">
        <f t="shared" si="20"/>
        <v>869.63721772442852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155896.82139084104</v>
      </c>
      <c r="D54" s="5">
        <f t="shared" si="15"/>
        <v>149443.16760686235</v>
      </c>
      <c r="E54" s="5">
        <f t="shared" si="1"/>
        <v>139943.16760686235</v>
      </c>
      <c r="F54" s="5">
        <f t="shared" si="2"/>
        <v>55583.929620907198</v>
      </c>
      <c r="G54" s="5">
        <f t="shared" si="3"/>
        <v>93859.237985955144</v>
      </c>
      <c r="H54" s="22">
        <f t="shared" si="16"/>
        <v>67490.027697974045</v>
      </c>
      <c r="I54" s="5">
        <f t="shared" si="17"/>
        <v>158244.72440982237</v>
      </c>
      <c r="J54" s="26">
        <f t="shared" si="5"/>
        <v>0.25745417041105589</v>
      </c>
      <c r="L54" s="22">
        <f t="shared" si="18"/>
        <v>144559.50541798724</v>
      </c>
      <c r="M54" s="5">
        <f>scrimecost*Meta!O51</f>
        <v>438.62</v>
      </c>
      <c r="N54" s="5">
        <f>L54-Grade16!L54</f>
        <v>19362.471061786593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4336.457743939849</v>
      </c>
      <c r="T54" s="22">
        <f t="shared" si="20"/>
        <v>856.8112396000887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159794.24192561206</v>
      </c>
      <c r="D55" s="5">
        <f t="shared" si="15"/>
        <v>153161.3067970339</v>
      </c>
      <c r="E55" s="5">
        <f t="shared" si="1"/>
        <v>143661.3067970339</v>
      </c>
      <c r="F55" s="5">
        <f t="shared" si="2"/>
        <v>57050.735531429877</v>
      </c>
      <c r="G55" s="5">
        <f t="shared" si="3"/>
        <v>96110.571265604027</v>
      </c>
      <c r="H55" s="22">
        <f t="shared" si="16"/>
        <v>69177.278390423395</v>
      </c>
      <c r="I55" s="5">
        <f t="shared" si="17"/>
        <v>162105.69485006796</v>
      </c>
      <c r="J55" s="26">
        <f t="shared" si="5"/>
        <v>0.25788975079680432</v>
      </c>
      <c r="L55" s="22">
        <f t="shared" si="18"/>
        <v>148173.49305343689</v>
      </c>
      <c r="M55" s="5">
        <f>scrimecost*Meta!O52</f>
        <v>438.62</v>
      </c>
      <c r="N55" s="5">
        <f>L55-Grade16!L55</f>
        <v>19846.53283833123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4444.8691875383392</v>
      </c>
      <c r="T55" s="22">
        <f t="shared" si="20"/>
        <v>844.17442738481111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163789.09797375236</v>
      </c>
      <c r="D56" s="5">
        <f t="shared" si="15"/>
        <v>156972.39946695976</v>
      </c>
      <c r="E56" s="5">
        <f t="shared" si="1"/>
        <v>147472.39946695976</v>
      </c>
      <c r="F56" s="5">
        <f t="shared" si="2"/>
        <v>58554.211589715618</v>
      </c>
      <c r="G56" s="5">
        <f t="shared" si="3"/>
        <v>98418.187877244141</v>
      </c>
      <c r="H56" s="22">
        <f t="shared" si="16"/>
        <v>70906.710350183988</v>
      </c>
      <c r="I56" s="5">
        <f t="shared" si="17"/>
        <v>166063.18955131967</v>
      </c>
      <c r="J56" s="26">
        <f t="shared" si="5"/>
        <v>0.25831470727070516</v>
      </c>
      <c r="L56" s="22">
        <f t="shared" si="18"/>
        <v>151877.83037977281</v>
      </c>
      <c r="M56" s="5">
        <f>scrimecost*Meta!O53</f>
        <v>132.55000000000001</v>
      </c>
      <c r="N56" s="5">
        <f>L56-Grade16!L56</f>
        <v>20342.69615928951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4555.9909172267971</v>
      </c>
      <c r="T56" s="22">
        <f t="shared" si="20"/>
        <v>831.72399113612278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132.55000000000001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132.55000000000001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132.55000000000001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132.55000000000001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132.55000000000001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132.55000000000001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132.55000000000001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132.55000000000001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132.55000000000001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132.55000000000001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132.55000000000001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132.55000000000001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132.55000000000001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4.6611603465862572E-12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Meta!A12+6</f>
        <v>24</v>
      </c>
      <c r="C2" s="7">
        <f>Meta!B12</f>
        <v>217278</v>
      </c>
      <c r="D2" s="7">
        <f>Meta!C12</f>
        <v>91228</v>
      </c>
      <c r="E2" s="1">
        <f>Meta!D12</f>
        <v>4.2000000000000003E-2</v>
      </c>
      <c r="F2" s="1">
        <f>Meta!F12</f>
        <v>0.72499999999999998</v>
      </c>
      <c r="G2" s="1">
        <f>Meta!I12</f>
        <v>1.7342811382937739</v>
      </c>
      <c r="H2" s="1">
        <f>Meta!E12</f>
        <v>0.32600000000000001</v>
      </c>
      <c r="I2" s="13"/>
      <c r="J2" s="1">
        <f>Meta!X11</f>
        <v>0.68700000000000006</v>
      </c>
      <c r="K2" s="1">
        <f>Meta!D11</f>
        <v>4.5999999999999999E-2</v>
      </c>
      <c r="L2" s="29"/>
      <c r="N2" s="22">
        <f>Meta!T12</f>
        <v>81107</v>
      </c>
      <c r="O2" s="22">
        <f>Meta!U12</f>
        <v>35702</v>
      </c>
      <c r="P2" s="1">
        <f>Meta!V12</f>
        <v>5.3999999999999999E-2</v>
      </c>
      <c r="Q2" s="1">
        <f>Meta!X12</f>
        <v>0.68700000000000006</v>
      </c>
      <c r="R2" s="22">
        <f>Meta!W12</f>
        <v>2410</v>
      </c>
      <c r="T2" s="12">
        <f>IRR(S5:S69)+1</f>
        <v>1.0408421650437265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5806.075042309637</v>
      </c>
      <c r="D14" s="5">
        <f t="shared" ref="D14:D36" si="0">IF(A14&lt;startage,1,0)*(C14*(1-initialunempprob))+IF(A14=startage,1,0)*(C14*(1-unempprob))+IF(A14&gt;startage,1,0)*(C14*(1-unempprob)+unempprob*300*52)</f>
        <v>5538.9955903633936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423.7331626627996</v>
      </c>
      <c r="G14" s="5">
        <f t="shared" ref="G14:G56" si="3">D14-F14</f>
        <v>5115.2624277005943</v>
      </c>
      <c r="H14" s="22">
        <f>0.1*Grade17!H14</f>
        <v>2513.5353108938671</v>
      </c>
      <c r="I14" s="5">
        <f t="shared" ref="I14:I36" si="4">G14+IF(A14&lt;startage,1,0)*(H14*(1-initialunempprob))+IF(A14&gt;=startage,1,0)*(H14*(1-unempprob))</f>
        <v>7513.1751142933435</v>
      </c>
      <c r="J14" s="26">
        <f t="shared" ref="J14:J56" si="5">(F14-(IF(A14&gt;startage,1,0)*(unempprob*300*52)))/(IF(A14&lt;startage,1,0)*((C14+H14)*(1-initialunempprob))+IF(A14&gt;=startage,1,0)*((C14+H14)*(1-unempprob)))</f>
        <v>5.3387685466021795E-2</v>
      </c>
      <c r="L14" s="22">
        <f>0.1*Grade17!L14</f>
        <v>5383.8386764267325</v>
      </c>
      <c r="M14" s="5">
        <f>scrimecost*Meta!O11</f>
        <v>6323.84</v>
      </c>
      <c r="N14" s="5">
        <f>L14-Grade17!L14</f>
        <v>-48454.548087840587</v>
      </c>
      <c r="O14" s="5"/>
      <c r="P14" s="22"/>
      <c r="Q14" s="22">
        <f>0.05*feel*Grade17!G14</f>
        <v>545.52595595027697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-57279.074043790861</v>
      </c>
      <c r="T14" s="22">
        <f t="shared" ref="T14:T45" si="7">S14/sreturn^(A14-startage+1)</f>
        <v>-57279.074043790861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125284.18559274833</v>
      </c>
      <c r="D15" s="5">
        <f t="shared" si="0"/>
        <v>120022.2497978529</v>
      </c>
      <c r="E15" s="5">
        <f t="shared" si="1"/>
        <v>110522.2497978529</v>
      </c>
      <c r="F15" s="5">
        <f t="shared" si="2"/>
        <v>43977.377545252966</v>
      </c>
      <c r="G15" s="5">
        <f t="shared" si="3"/>
        <v>76044.872252599933</v>
      </c>
      <c r="H15" s="22">
        <f t="shared" ref="H15:H36" si="10">benefits*B15/expnorm</f>
        <v>52602.774709152531</v>
      </c>
      <c r="I15" s="5">
        <f t="shared" si="4"/>
        <v>126438.33042396806</v>
      </c>
      <c r="J15" s="26">
        <f t="shared" si="5"/>
        <v>0.25805941288696094</v>
      </c>
      <c r="L15" s="22">
        <f t="shared" ref="L15:L36" si="11">(sincome+sbenefits)*(1-sunemp)*B15/expnorm</f>
        <v>63715.917540747607</v>
      </c>
      <c r="M15" s="5">
        <f>scrimecost*Meta!O12</f>
        <v>6041.87</v>
      </c>
      <c r="N15" s="5">
        <f>L15-Grade17!L15</f>
        <v>8531.5711073736093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1910.7477283496085</v>
      </c>
      <c r="T15" s="22">
        <f t="shared" si="7"/>
        <v>1835.7708714359555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128416.29023256703</v>
      </c>
      <c r="D16" s="5">
        <f t="shared" si="0"/>
        <v>123678.0060427992</v>
      </c>
      <c r="E16" s="5">
        <f t="shared" si="1"/>
        <v>114178.0060427992</v>
      </c>
      <c r="F16" s="5">
        <f t="shared" si="2"/>
        <v>45419.573383884286</v>
      </c>
      <c r="G16" s="5">
        <f t="shared" si="3"/>
        <v>78258.432658914913</v>
      </c>
      <c r="H16" s="22">
        <f t="shared" si="10"/>
        <v>53917.844076881345</v>
      </c>
      <c r="I16" s="5">
        <f t="shared" si="4"/>
        <v>129911.72728456724</v>
      </c>
      <c r="J16" s="26">
        <f t="shared" si="5"/>
        <v>0.25627073888516932</v>
      </c>
      <c r="L16" s="22">
        <f t="shared" si="11"/>
        <v>65308.81547926629</v>
      </c>
      <c r="M16" s="5">
        <f>scrimecost*Meta!O13</f>
        <v>5073.05</v>
      </c>
      <c r="N16" s="5">
        <f>L16-Grade17!L16</f>
        <v>8744.8603850579384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1958.5164215583461</v>
      </c>
      <c r="T16" s="22">
        <f t="shared" si="7"/>
        <v>1807.8294734944775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131626.69748838121</v>
      </c>
      <c r="D17" s="5">
        <f t="shared" si="0"/>
        <v>126753.57619386919</v>
      </c>
      <c r="E17" s="5">
        <f t="shared" si="1"/>
        <v>117253.57619386919</v>
      </c>
      <c r="F17" s="5">
        <f t="shared" si="2"/>
        <v>46632.885808481391</v>
      </c>
      <c r="G17" s="5">
        <f t="shared" si="3"/>
        <v>80120.690385387803</v>
      </c>
      <c r="H17" s="22">
        <f t="shared" si="10"/>
        <v>55265.790178803378</v>
      </c>
      <c r="I17" s="5">
        <f t="shared" si="4"/>
        <v>133065.31737668143</v>
      </c>
      <c r="J17" s="26">
        <f t="shared" si="5"/>
        <v>0.2567968867285596</v>
      </c>
      <c r="L17" s="22">
        <f t="shared" si="11"/>
        <v>66941.535866247941</v>
      </c>
      <c r="M17" s="5">
        <f>scrimecost*Meta!O14</f>
        <v>5073.05</v>
      </c>
      <c r="N17" s="5">
        <f>L17-Grade17!L17</f>
        <v>8963.4818946843807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2007.4793320973033</v>
      </c>
      <c r="T17" s="22">
        <f t="shared" si="7"/>
        <v>1780.3133583217116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134917.36492559072</v>
      </c>
      <c r="D18" s="5">
        <f t="shared" si="0"/>
        <v>129906.0355987159</v>
      </c>
      <c r="E18" s="5">
        <f t="shared" si="1"/>
        <v>120406.0355987159</v>
      </c>
      <c r="F18" s="5">
        <f t="shared" si="2"/>
        <v>47876.531043693416</v>
      </c>
      <c r="G18" s="5">
        <f t="shared" si="3"/>
        <v>82029.50455502249</v>
      </c>
      <c r="H18" s="22">
        <f t="shared" si="10"/>
        <v>56647.434933273456</v>
      </c>
      <c r="I18" s="5">
        <f t="shared" si="4"/>
        <v>136297.74722109846</v>
      </c>
      <c r="J18" s="26">
        <f t="shared" si="5"/>
        <v>0.2573102016977209</v>
      </c>
      <c r="L18" s="22">
        <f t="shared" si="11"/>
        <v>68615.074262904149</v>
      </c>
      <c r="M18" s="5">
        <f>scrimecost*Meta!O15</f>
        <v>5073.05</v>
      </c>
      <c r="N18" s="5">
        <f>L18-Grade17!L18</f>
        <v>9187.5689420515118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2057.6663153997411</v>
      </c>
      <c r="T18" s="22">
        <f t="shared" si="7"/>
        <v>1753.2160528903025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138290.29904873049</v>
      </c>
      <c r="D19" s="5">
        <f t="shared" si="0"/>
        <v>133137.30648868383</v>
      </c>
      <c r="E19" s="5">
        <f t="shared" si="1"/>
        <v>123637.30648868383</v>
      </c>
      <c r="F19" s="5">
        <f t="shared" si="2"/>
        <v>49151.267409785767</v>
      </c>
      <c r="G19" s="5">
        <f t="shared" si="3"/>
        <v>83986.039078898059</v>
      </c>
      <c r="H19" s="22">
        <f t="shared" si="10"/>
        <v>58063.620806605286</v>
      </c>
      <c r="I19" s="5">
        <f t="shared" si="4"/>
        <v>139610.98781162594</v>
      </c>
      <c r="J19" s="26">
        <f t="shared" si="5"/>
        <v>0.25781099678958563</v>
      </c>
      <c r="L19" s="22">
        <f t="shared" si="11"/>
        <v>70330.45111947674</v>
      </c>
      <c r="M19" s="5">
        <f>scrimecost*Meta!O16</f>
        <v>5073.05</v>
      </c>
      <c r="N19" s="5">
        <f>L19-Grade17!L19</f>
        <v>9417.2581656027905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2109.1079732847325</v>
      </c>
      <c r="T19" s="22">
        <f t="shared" si="7"/>
        <v>1726.5311826957579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141747.55652494871</v>
      </c>
      <c r="D20" s="5">
        <f t="shared" si="0"/>
        <v>136449.35915090088</v>
      </c>
      <c r="E20" s="5">
        <f t="shared" si="1"/>
        <v>126949.35915090088</v>
      </c>
      <c r="F20" s="5">
        <f t="shared" si="2"/>
        <v>50457.872185030399</v>
      </c>
      <c r="G20" s="5">
        <f t="shared" si="3"/>
        <v>85991.486965870485</v>
      </c>
      <c r="H20" s="22">
        <f t="shared" si="10"/>
        <v>59515.211326770419</v>
      </c>
      <c r="I20" s="5">
        <f t="shared" si="4"/>
        <v>143007.05941691654</v>
      </c>
      <c r="J20" s="26">
        <f t="shared" si="5"/>
        <v>0.25829957736701453</v>
      </c>
      <c r="L20" s="22">
        <f t="shared" si="11"/>
        <v>72088.712397463649</v>
      </c>
      <c r="M20" s="5">
        <f>scrimecost*Meta!O17</f>
        <v>5073.05</v>
      </c>
      <c r="N20" s="5">
        <f>L20-Grade17!L20</f>
        <v>9652.6896197428505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2161.8356726168486</v>
      </c>
      <c r="T20" s="22">
        <f t="shared" si="7"/>
        <v>1700.2524702569137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145291.24543807245</v>
      </c>
      <c r="D21" s="5">
        <f t="shared" si="0"/>
        <v>139844.21312967342</v>
      </c>
      <c r="E21" s="5">
        <f t="shared" si="1"/>
        <v>130344.21312967342</v>
      </c>
      <c r="F21" s="5">
        <f t="shared" si="2"/>
        <v>51797.142079656165</v>
      </c>
      <c r="G21" s="5">
        <f t="shared" si="3"/>
        <v>88047.071050017257</v>
      </c>
      <c r="H21" s="22">
        <f t="shared" si="10"/>
        <v>61003.091609939678</v>
      </c>
      <c r="I21" s="5">
        <f t="shared" si="4"/>
        <v>146488.03281233946</v>
      </c>
      <c r="J21" s="26">
        <f t="shared" si="5"/>
        <v>0.25877624134499405</v>
      </c>
      <c r="L21" s="22">
        <f t="shared" si="11"/>
        <v>73890.930207400233</v>
      </c>
      <c r="M21" s="5">
        <f>scrimecost*Meta!O18</f>
        <v>4089.77</v>
      </c>
      <c r="N21" s="5">
        <f>L21-Grade17!L21</f>
        <v>9894.006860236419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2215.881564432269</v>
      </c>
      <c r="T21" s="22">
        <f t="shared" si="7"/>
        <v>1674.3737336391644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148923.52657402426</v>
      </c>
      <c r="D22" s="5">
        <f t="shared" si="0"/>
        <v>143323.93845791524</v>
      </c>
      <c r="E22" s="5">
        <f t="shared" si="1"/>
        <v>133823.93845791524</v>
      </c>
      <c r="F22" s="5">
        <f t="shared" si="2"/>
        <v>53169.893721647561</v>
      </c>
      <c r="G22" s="5">
        <f t="shared" si="3"/>
        <v>90154.044736267679</v>
      </c>
      <c r="H22" s="22">
        <f t="shared" si="10"/>
        <v>62528.168900188168</v>
      </c>
      <c r="I22" s="5">
        <f t="shared" si="4"/>
        <v>150056.03054264793</v>
      </c>
      <c r="J22" s="26">
        <f t="shared" si="5"/>
        <v>0.25924127937229102</v>
      </c>
      <c r="L22" s="22">
        <f t="shared" si="11"/>
        <v>75738.203462585254</v>
      </c>
      <c r="M22" s="5">
        <f>scrimecost*Meta!O19</f>
        <v>4089.77</v>
      </c>
      <c r="N22" s="5">
        <f>L22-Grade17!L22</f>
        <v>10141.357031742344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2271.278603543079</v>
      </c>
      <c r="T22" s="22">
        <f t="shared" si="7"/>
        <v>1648.8888850002018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152646.61473837483</v>
      </c>
      <c r="D23" s="5">
        <f t="shared" si="0"/>
        <v>146890.6569193631</v>
      </c>
      <c r="E23" s="5">
        <f t="shared" si="1"/>
        <v>137390.6569193631</v>
      </c>
      <c r="F23" s="5">
        <f t="shared" si="2"/>
        <v>54576.964154688743</v>
      </c>
      <c r="G23" s="5">
        <f t="shared" si="3"/>
        <v>92313.692764674357</v>
      </c>
      <c r="H23" s="22">
        <f t="shared" si="10"/>
        <v>64091.373122692865</v>
      </c>
      <c r="I23" s="5">
        <f t="shared" si="4"/>
        <v>153713.22821621411</v>
      </c>
      <c r="J23" s="26">
        <f t="shared" si="5"/>
        <v>0.25969497500867839</v>
      </c>
      <c r="L23" s="22">
        <f t="shared" si="11"/>
        <v>77631.658549149884</v>
      </c>
      <c r="M23" s="5">
        <f>scrimecost*Meta!O20</f>
        <v>4089.77</v>
      </c>
      <c r="N23" s="5">
        <f>L23-Grade17!L23</f>
        <v>10394.890957535914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2328.0605686316585</v>
      </c>
      <c r="T23" s="22">
        <f t="shared" si="7"/>
        <v>1623.7919291578717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156462.78010683419</v>
      </c>
      <c r="D24" s="5">
        <f t="shared" si="0"/>
        <v>150546.54334234717</v>
      </c>
      <c r="E24" s="5">
        <f t="shared" si="1"/>
        <v>141046.54334234717</v>
      </c>
      <c r="F24" s="5">
        <f t="shared" si="2"/>
        <v>56019.211348555953</v>
      </c>
      <c r="G24" s="5">
        <f t="shared" si="3"/>
        <v>94527.331993791217</v>
      </c>
      <c r="H24" s="22">
        <f t="shared" si="10"/>
        <v>65693.657450760176</v>
      </c>
      <c r="I24" s="5">
        <f t="shared" si="4"/>
        <v>157461.85583161947</v>
      </c>
      <c r="J24" s="26">
        <f t="shared" si="5"/>
        <v>0.26013760489783677</v>
      </c>
      <c r="L24" s="22">
        <f t="shared" si="11"/>
        <v>79572.450012878602</v>
      </c>
      <c r="M24" s="5">
        <f>scrimecost*Meta!O21</f>
        <v>4089.77</v>
      </c>
      <c r="N24" s="5">
        <f>L24-Grade17!L24</f>
        <v>10654.76323147428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2386.2620828474433</v>
      </c>
      <c r="T24" s="22">
        <f t="shared" si="7"/>
        <v>1599.076962179844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160374.34960950504</v>
      </c>
      <c r="D25" s="5">
        <f t="shared" si="0"/>
        <v>154293.82692590583</v>
      </c>
      <c r="E25" s="5">
        <f t="shared" si="1"/>
        <v>144793.82692590583</v>
      </c>
      <c r="F25" s="5">
        <f t="shared" si="2"/>
        <v>57497.514722269843</v>
      </c>
      <c r="G25" s="5">
        <f t="shared" si="3"/>
        <v>96796.312203635985</v>
      </c>
      <c r="H25" s="22">
        <f t="shared" si="10"/>
        <v>67335.998887029185</v>
      </c>
      <c r="I25" s="5">
        <f t="shared" si="4"/>
        <v>161304.19913740995</v>
      </c>
      <c r="J25" s="26">
        <f t="shared" si="5"/>
        <v>0.26056943893604007</v>
      </c>
      <c r="L25" s="22">
        <f t="shared" si="11"/>
        <v>81561.761263200577</v>
      </c>
      <c r="M25" s="5">
        <f>scrimecost*Meta!O22</f>
        <v>4089.77</v>
      </c>
      <c r="N25" s="5">
        <f>L25-Grade17!L25</f>
        <v>10921.13231226115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2445.9186349186321</v>
      </c>
      <c r="T25" s="22">
        <f t="shared" si="7"/>
        <v>1574.73816999476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164383.70834974269</v>
      </c>
      <c r="D26" s="5">
        <f t="shared" si="0"/>
        <v>158134.7925990535</v>
      </c>
      <c r="E26" s="5">
        <f t="shared" si="1"/>
        <v>148634.7925990535</v>
      </c>
      <c r="F26" s="5">
        <f t="shared" si="2"/>
        <v>59012.775680326602</v>
      </c>
      <c r="G26" s="5">
        <f t="shared" si="3"/>
        <v>99122.016918726906</v>
      </c>
      <c r="H26" s="22">
        <f t="shared" si="10"/>
        <v>69019.398859204914</v>
      </c>
      <c r="I26" s="5">
        <f t="shared" si="4"/>
        <v>165242.60102584522</v>
      </c>
      <c r="J26" s="26">
        <f t="shared" si="5"/>
        <v>0.26099074043672627</v>
      </c>
      <c r="L26" s="22">
        <f t="shared" si="11"/>
        <v>83600.805294780585</v>
      </c>
      <c r="M26" s="5">
        <f>scrimecost*Meta!O23</f>
        <v>3173.97</v>
      </c>
      <c r="N26" s="5">
        <f>L26-Grade17!L26</f>
        <v>11194.160620067676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2507.066600791597</v>
      </c>
      <c r="T26" s="22">
        <f t="shared" si="7"/>
        <v>1550.7698270244641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168493.30105848622</v>
      </c>
      <c r="D27" s="5">
        <f t="shared" si="0"/>
        <v>162071.78241402982</v>
      </c>
      <c r="E27" s="5">
        <f t="shared" si="1"/>
        <v>152571.78241402982</v>
      </c>
      <c r="F27" s="5">
        <f t="shared" si="2"/>
        <v>60565.918162334761</v>
      </c>
      <c r="G27" s="5">
        <f t="shared" si="3"/>
        <v>101505.86425169505</v>
      </c>
      <c r="H27" s="22">
        <f t="shared" si="10"/>
        <v>70744.883830685023</v>
      </c>
      <c r="I27" s="5">
        <f t="shared" si="4"/>
        <v>169279.46296149131</v>
      </c>
      <c r="J27" s="26">
        <f t="shared" si="5"/>
        <v>0.26140176629105422</v>
      </c>
      <c r="L27" s="22">
        <f t="shared" si="11"/>
        <v>85690.825427150092</v>
      </c>
      <c r="M27" s="5">
        <f>scrimecost*Meta!O24</f>
        <v>3173.97</v>
      </c>
      <c r="N27" s="5">
        <f>L27-Grade17!L27</f>
        <v>11474.014635569372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2569.743265811388</v>
      </c>
      <c r="T27" s="22">
        <f t="shared" si="7"/>
        <v>1527.1662948371225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172705.63358494834</v>
      </c>
      <c r="D28" s="5">
        <f t="shared" si="0"/>
        <v>166107.19697438052</v>
      </c>
      <c r="E28" s="5">
        <f t="shared" si="1"/>
        <v>156607.19697438052</v>
      </c>
      <c r="F28" s="5">
        <f t="shared" si="2"/>
        <v>62157.88920639312</v>
      </c>
      <c r="G28" s="5">
        <f t="shared" si="3"/>
        <v>103949.3077679874</v>
      </c>
      <c r="H28" s="22">
        <f t="shared" si="10"/>
        <v>72513.505926452155</v>
      </c>
      <c r="I28" s="5">
        <f t="shared" si="4"/>
        <v>173417.24644552855</v>
      </c>
      <c r="J28" s="26">
        <f t="shared" si="5"/>
        <v>0.26180276712454492</v>
      </c>
      <c r="L28" s="22">
        <f t="shared" si="11"/>
        <v>87833.096062828845</v>
      </c>
      <c r="M28" s="5">
        <f>scrimecost*Meta!O25</f>
        <v>3173.97</v>
      </c>
      <c r="N28" s="5">
        <f>L28-Grade17!L28</f>
        <v>11760.865001458616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2633.9868474566752</v>
      </c>
      <c r="T28" s="22">
        <f t="shared" si="7"/>
        <v>1503.9220208207944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177023.27442457207</v>
      </c>
      <c r="D29" s="5">
        <f t="shared" si="0"/>
        <v>170243.49689874004</v>
      </c>
      <c r="E29" s="5">
        <f t="shared" si="1"/>
        <v>160743.49689874004</v>
      </c>
      <c r="F29" s="5">
        <f t="shared" si="2"/>
        <v>63789.659526552939</v>
      </c>
      <c r="G29" s="5">
        <f t="shared" si="3"/>
        <v>106453.83737218709</v>
      </c>
      <c r="H29" s="22">
        <f t="shared" si="10"/>
        <v>74326.343574613435</v>
      </c>
      <c r="I29" s="5">
        <f t="shared" si="4"/>
        <v>177658.47451666676</v>
      </c>
      <c r="J29" s="26">
        <f t="shared" si="5"/>
        <v>0.26219398744990163</v>
      </c>
      <c r="L29" s="22">
        <f t="shared" si="11"/>
        <v>90028.923464399559</v>
      </c>
      <c r="M29" s="5">
        <f>scrimecost*Meta!O26</f>
        <v>3173.97</v>
      </c>
      <c r="N29" s="5">
        <f>L29-Grade17!L29</f>
        <v>12054.886626495063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2699.8365186430879</v>
      </c>
      <c r="T29" s="22">
        <f t="shared" si="7"/>
        <v>1481.031536877209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181448.85628518637</v>
      </c>
      <c r="D30" s="5">
        <f t="shared" si="0"/>
        <v>174483.20432120856</v>
      </c>
      <c r="E30" s="5">
        <f t="shared" si="1"/>
        <v>164983.20432120856</v>
      </c>
      <c r="F30" s="5">
        <f t="shared" si="2"/>
        <v>65462.224104716777</v>
      </c>
      <c r="G30" s="5">
        <f t="shared" si="3"/>
        <v>109020.98021649178</v>
      </c>
      <c r="H30" s="22">
        <f t="shared" si="10"/>
        <v>76184.502163978803</v>
      </c>
      <c r="I30" s="5">
        <f t="shared" si="4"/>
        <v>182005.73328958347</v>
      </c>
      <c r="J30" s="26">
        <f t="shared" si="5"/>
        <v>0.26257566581610337</v>
      </c>
      <c r="L30" s="22">
        <f t="shared" si="11"/>
        <v>92279.646551009559</v>
      </c>
      <c r="M30" s="5">
        <f>scrimecost*Meta!O27</f>
        <v>3173.97</v>
      </c>
      <c r="N30" s="5">
        <f>L30-Grade17!L30</f>
        <v>12356.258792157445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2767.3324316091657</v>
      </c>
      <c r="T30" s="22">
        <f t="shared" si="7"/>
        <v>1458.489458135437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185985.07769231603</v>
      </c>
      <c r="D31" s="5">
        <f t="shared" si="0"/>
        <v>178828.90442923876</v>
      </c>
      <c r="E31" s="5">
        <f t="shared" si="1"/>
        <v>169328.90442923876</v>
      </c>
      <c r="F31" s="5">
        <f t="shared" si="2"/>
        <v>67176.602797334679</v>
      </c>
      <c r="G31" s="5">
        <f t="shared" si="3"/>
        <v>111652.30163190408</v>
      </c>
      <c r="H31" s="22">
        <f t="shared" si="10"/>
        <v>78089.114718078257</v>
      </c>
      <c r="I31" s="5">
        <f t="shared" si="4"/>
        <v>186461.67353182303</v>
      </c>
      <c r="J31" s="26">
        <f t="shared" si="5"/>
        <v>0.2629480349538611</v>
      </c>
      <c r="L31" s="22">
        <f t="shared" si="11"/>
        <v>94586.637714784782</v>
      </c>
      <c r="M31" s="5">
        <f>scrimecost*Meta!O28</f>
        <v>2776.3199999999997</v>
      </c>
      <c r="N31" s="5">
        <f>L31-Grade17!L31</f>
        <v>12665.165261961374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2836.5157423993937</v>
      </c>
      <c r="T31" s="22">
        <f t="shared" si="7"/>
        <v>1436.2904816851058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190634.70463462389</v>
      </c>
      <c r="D32" s="5">
        <f t="shared" si="0"/>
        <v>183283.24703996969</v>
      </c>
      <c r="E32" s="5">
        <f t="shared" si="1"/>
        <v>173783.24703996969</v>
      </c>
      <c r="F32" s="5">
        <f t="shared" si="2"/>
        <v>68933.840957268054</v>
      </c>
      <c r="G32" s="5">
        <f t="shared" si="3"/>
        <v>114349.40608270164</v>
      </c>
      <c r="H32" s="22">
        <f t="shared" si="10"/>
        <v>80041.342586030194</v>
      </c>
      <c r="I32" s="5">
        <f t="shared" si="4"/>
        <v>191029.01228011856</v>
      </c>
      <c r="J32" s="26">
        <f t="shared" si="5"/>
        <v>0.26331132191752732</v>
      </c>
      <c r="L32" s="22">
        <f t="shared" si="11"/>
        <v>96951.303657654396</v>
      </c>
      <c r="M32" s="5">
        <f>scrimecost*Meta!O29</f>
        <v>2776.3199999999997</v>
      </c>
      <c r="N32" s="5">
        <f>L32-Grade17!L32</f>
        <v>12981.794393510412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2907.4286359593793</v>
      </c>
      <c r="T32" s="22">
        <f t="shared" si="7"/>
        <v>1414.4293853289328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195400.57225048952</v>
      </c>
      <c r="D33" s="5">
        <f t="shared" si="0"/>
        <v>187848.94821596897</v>
      </c>
      <c r="E33" s="5">
        <f t="shared" si="1"/>
        <v>178348.94821596897</v>
      </c>
      <c r="F33" s="5">
        <f t="shared" si="2"/>
        <v>70932.457481998208</v>
      </c>
      <c r="G33" s="5">
        <f t="shared" si="3"/>
        <v>116916.49073397076</v>
      </c>
      <c r="H33" s="22">
        <f t="shared" si="10"/>
        <v>82042.376150680968</v>
      </c>
      <c r="I33" s="5">
        <f t="shared" si="4"/>
        <v>195513.08708632312</v>
      </c>
      <c r="J33" s="26">
        <f t="shared" si="5"/>
        <v>0.2644086172360316</v>
      </c>
      <c r="L33" s="22">
        <f t="shared" si="11"/>
        <v>99375.086249095766</v>
      </c>
      <c r="M33" s="5">
        <f>scrimecost*Meta!O30</f>
        <v>2776.3199999999997</v>
      </c>
      <c r="N33" s="5">
        <f>L33-Grade17!L33</f>
        <v>13306.339253348182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2980.1143518583658</v>
      </c>
      <c r="T33" s="22">
        <f t="shared" si="7"/>
        <v>1392.901026354222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200285.58655675178</v>
      </c>
      <c r="D34" s="5">
        <f t="shared" si="0"/>
        <v>192528.79192136822</v>
      </c>
      <c r="E34" s="5">
        <f t="shared" si="1"/>
        <v>183028.79192136822</v>
      </c>
      <c r="F34" s="5">
        <f t="shared" si="2"/>
        <v>73012.648009048178</v>
      </c>
      <c r="G34" s="5">
        <f t="shared" si="3"/>
        <v>119516.14391232004</v>
      </c>
      <c r="H34" s="22">
        <f t="shared" si="10"/>
        <v>84093.435554447977</v>
      </c>
      <c r="I34" s="5">
        <f t="shared" si="4"/>
        <v>200077.65517348121</v>
      </c>
      <c r="J34" s="26">
        <f t="shared" si="5"/>
        <v>0.26559517170799118</v>
      </c>
      <c r="L34" s="22">
        <f t="shared" si="11"/>
        <v>101859.46340532316</v>
      </c>
      <c r="M34" s="5">
        <f>scrimecost*Meta!O31</f>
        <v>2776.3199999999997</v>
      </c>
      <c r="N34" s="5">
        <f>L34-Grade17!L34</f>
        <v>13638.997734681892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3054.6172106548265</v>
      </c>
      <c r="T34" s="22">
        <f t="shared" si="7"/>
        <v>1371.7003403230678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205292.72622067053</v>
      </c>
      <c r="D35" s="5">
        <f t="shared" si="0"/>
        <v>197325.63171940239</v>
      </c>
      <c r="E35" s="5">
        <f t="shared" si="1"/>
        <v>187825.63171940239</v>
      </c>
      <c r="F35" s="5">
        <f t="shared" si="2"/>
        <v>75144.843299274362</v>
      </c>
      <c r="G35" s="5">
        <f t="shared" si="3"/>
        <v>122180.78842012802</v>
      </c>
      <c r="H35" s="22">
        <f t="shared" si="10"/>
        <v>86195.771443309175</v>
      </c>
      <c r="I35" s="5">
        <f t="shared" si="4"/>
        <v>204756.33746281819</v>
      </c>
      <c r="J35" s="26">
        <f t="shared" si="5"/>
        <v>0.26675278582697609</v>
      </c>
      <c r="L35" s="22">
        <f t="shared" si="11"/>
        <v>104405.94999045621</v>
      </c>
      <c r="M35" s="5">
        <f>scrimecost*Meta!O32</f>
        <v>2776.3199999999997</v>
      </c>
      <c r="N35" s="5">
        <f>L35-Grade17!L35</f>
        <v>13979.972678048915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3130.9826409211914</v>
      </c>
      <c r="T35" s="22">
        <f t="shared" si="7"/>
        <v>1350.8223398809705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210425.04437618726</v>
      </c>
      <c r="D36" s="5">
        <f t="shared" si="0"/>
        <v>202242.39251238739</v>
      </c>
      <c r="E36" s="5">
        <f t="shared" si="1"/>
        <v>192742.39251238739</v>
      </c>
      <c r="F36" s="5">
        <f t="shared" si="2"/>
        <v>77330.34347175619</v>
      </c>
      <c r="G36" s="5">
        <f t="shared" si="3"/>
        <v>124912.0490406312</v>
      </c>
      <c r="H36" s="22">
        <f t="shared" si="10"/>
        <v>88350.665729391898</v>
      </c>
      <c r="I36" s="5">
        <f t="shared" si="4"/>
        <v>209551.98680938862</v>
      </c>
      <c r="J36" s="26">
        <f t="shared" si="5"/>
        <v>0.26788216545525406</v>
      </c>
      <c r="L36" s="22">
        <f t="shared" si="11"/>
        <v>107016.09874021761</v>
      </c>
      <c r="M36" s="5">
        <f>scrimecost*Meta!O33</f>
        <v>2243.71</v>
      </c>
      <c r="N36" s="5">
        <f>L36-Grade17!L36</f>
        <v>14329.471995000145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3209.2572069442231</v>
      </c>
      <c r="T36" s="22">
        <f t="shared" si="7"/>
        <v>1330.262113583598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215685.67048559195</v>
      </c>
      <c r="D37" s="5">
        <f t="shared" ref="D37:D56" si="15">IF(A37&lt;startage,1,0)*(C37*(1-initialunempprob))+IF(A37=startage,1,0)*(C37*(1-unempprob))+IF(A37&gt;startage,1,0)*(C37*(1-unempprob)+unempprob*300*52)</f>
        <v>207282.07232519711</v>
      </c>
      <c r="E37" s="5">
        <f t="shared" si="1"/>
        <v>197782.07232519711</v>
      </c>
      <c r="F37" s="5">
        <f t="shared" si="2"/>
        <v>79570.481148550112</v>
      </c>
      <c r="G37" s="5">
        <f t="shared" si="3"/>
        <v>127711.59117664699</v>
      </c>
      <c r="H37" s="22">
        <f t="shared" ref="H37:H56" si="16">benefits*B37/expnorm</f>
        <v>90559.432372626688</v>
      </c>
      <c r="I37" s="5">
        <f t="shared" ref="I37:I56" si="17">G37+IF(A37&lt;startage,1,0)*(H37*(1-initialunempprob))+IF(A37&gt;=startage,1,0)*(H37*(1-unempprob))</f>
        <v>214467.52738962334</v>
      </c>
      <c r="J37" s="26">
        <f t="shared" si="5"/>
        <v>0.26898399923893995</v>
      </c>
      <c r="L37" s="22">
        <f t="shared" ref="L37:L56" si="18">(sincome+sbenefits)*(1-sunemp)*B37/expnorm</f>
        <v>109691.50120872306</v>
      </c>
      <c r="M37" s="5">
        <f>scrimecost*Meta!O34</f>
        <v>2243.71</v>
      </c>
      <c r="N37" s="5">
        <f>L37-Grade17!L37</f>
        <v>14687.708794875158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3289.4886371178304</v>
      </c>
      <c r="T37" s="22">
        <f t="shared" si="7"/>
        <v>1310.0148247413729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221077.81224773172</v>
      </c>
      <c r="D38" s="5">
        <f t="shared" si="15"/>
        <v>212447.74413332698</v>
      </c>
      <c r="E38" s="5">
        <f t="shared" si="1"/>
        <v>202947.74413332698</v>
      </c>
      <c r="F38" s="5">
        <f t="shared" si="2"/>
        <v>81866.62226726384</v>
      </c>
      <c r="G38" s="5">
        <f t="shared" si="3"/>
        <v>130581.12186606314</v>
      </c>
      <c r="H38" s="22">
        <f t="shared" si="16"/>
        <v>92823.418181942354</v>
      </c>
      <c r="I38" s="5">
        <f t="shared" si="17"/>
        <v>219505.95648436391</v>
      </c>
      <c r="J38" s="26">
        <f t="shared" si="5"/>
        <v>0.27005895902790172</v>
      </c>
      <c r="L38" s="22">
        <f t="shared" si="18"/>
        <v>112433.78873894112</v>
      </c>
      <c r="M38" s="5">
        <f>scrimecost*Meta!O35</f>
        <v>2243.71</v>
      </c>
      <c r="N38" s="5">
        <f>L38-Grade17!L38</f>
        <v>15054.901514747035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3371.7258530457757</v>
      </c>
      <c r="T38" s="22">
        <f t="shared" si="7"/>
        <v>1290.0757102816799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226604.75755392501</v>
      </c>
      <c r="D39" s="5">
        <f t="shared" si="15"/>
        <v>217742.55773666015</v>
      </c>
      <c r="E39" s="5">
        <f t="shared" si="1"/>
        <v>208242.55773666015</v>
      </c>
      <c r="F39" s="5">
        <f t="shared" si="2"/>
        <v>84220.166913945432</v>
      </c>
      <c r="G39" s="5">
        <f t="shared" si="3"/>
        <v>133522.39082271472</v>
      </c>
      <c r="H39" s="22">
        <f t="shared" si="16"/>
        <v>95144.003636490903</v>
      </c>
      <c r="I39" s="5">
        <f t="shared" si="17"/>
        <v>224670.34630647302</v>
      </c>
      <c r="J39" s="26">
        <f t="shared" si="5"/>
        <v>0.27110770028542541</v>
      </c>
      <c r="L39" s="22">
        <f t="shared" si="18"/>
        <v>115244.63345741465</v>
      </c>
      <c r="M39" s="5">
        <f>scrimecost*Meta!O36</f>
        <v>2243.71</v>
      </c>
      <c r="N39" s="5">
        <f>L39-Grade17!L39</f>
        <v>15431.274052615714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3456.0189993719209</v>
      </c>
      <c r="T39" s="22">
        <f t="shared" si="7"/>
        <v>1270.4400796283753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232269.8764927731</v>
      </c>
      <c r="D40" s="5">
        <f t="shared" si="15"/>
        <v>223169.74168007664</v>
      </c>
      <c r="E40" s="5">
        <f t="shared" si="1"/>
        <v>213669.74168007664</v>
      </c>
      <c r="F40" s="5">
        <f t="shared" si="2"/>
        <v>86632.550176794059</v>
      </c>
      <c r="G40" s="5">
        <f t="shared" si="3"/>
        <v>136537.19150328258</v>
      </c>
      <c r="H40" s="22">
        <f t="shared" si="16"/>
        <v>97522.603727403155</v>
      </c>
      <c r="I40" s="5">
        <f t="shared" si="17"/>
        <v>229963.8458741348</v>
      </c>
      <c r="J40" s="26">
        <f t="shared" si="5"/>
        <v>0.27213086248788765</v>
      </c>
      <c r="L40" s="22">
        <f t="shared" si="18"/>
        <v>118125.74929384999</v>
      </c>
      <c r="M40" s="5">
        <f>scrimecost*Meta!O37</f>
        <v>2243.71</v>
      </c>
      <c r="N40" s="5">
        <f>L40-Grade17!L40</f>
        <v>15817.05590393109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3542.4194743562152</v>
      </c>
      <c r="T40" s="22">
        <f t="shared" si="7"/>
        <v>1251.1033135983466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238076.62340509242</v>
      </c>
      <c r="D41" s="5">
        <f t="shared" si="15"/>
        <v>228732.60522207854</v>
      </c>
      <c r="E41" s="5">
        <f t="shared" si="1"/>
        <v>219232.60522207854</v>
      </c>
      <c r="F41" s="5">
        <f t="shared" si="2"/>
        <v>89105.243021213901</v>
      </c>
      <c r="G41" s="5">
        <f t="shared" si="3"/>
        <v>139627.36220086465</v>
      </c>
      <c r="H41" s="22">
        <f t="shared" si="16"/>
        <v>99960.668820588238</v>
      </c>
      <c r="I41" s="5">
        <f t="shared" si="17"/>
        <v>235389.68293098817</v>
      </c>
      <c r="J41" s="26">
        <f t="shared" si="5"/>
        <v>0.27312906951467997</v>
      </c>
      <c r="L41" s="22">
        <f t="shared" si="18"/>
        <v>121078.89302619624</v>
      </c>
      <c r="M41" s="5">
        <f>scrimecost*Meta!O38</f>
        <v>1499.02</v>
      </c>
      <c r="N41" s="5">
        <f>L41-Grade17!L41</f>
        <v>16212.482301529366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3630.9799612151205</v>
      </c>
      <c r="T41" s="22">
        <f t="shared" si="7"/>
        <v>1232.0608633148825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244028.53899021973</v>
      </c>
      <c r="D42" s="5">
        <f t="shared" si="15"/>
        <v>234434.54035263052</v>
      </c>
      <c r="E42" s="5">
        <f t="shared" si="1"/>
        <v>224934.54035263052</v>
      </c>
      <c r="F42" s="5">
        <f t="shared" si="2"/>
        <v>91639.753186744259</v>
      </c>
      <c r="G42" s="5">
        <f t="shared" si="3"/>
        <v>142794.78716588626</v>
      </c>
      <c r="H42" s="22">
        <f t="shared" si="16"/>
        <v>102459.68554110294</v>
      </c>
      <c r="I42" s="5">
        <f t="shared" si="17"/>
        <v>240951.16591426288</v>
      </c>
      <c r="J42" s="26">
        <f t="shared" si="5"/>
        <v>0.27410293002862379</v>
      </c>
      <c r="L42" s="22">
        <f t="shared" si="18"/>
        <v>124105.86535185114</v>
      </c>
      <c r="M42" s="5">
        <f>scrimecost*Meta!O39</f>
        <v>1499.02</v>
      </c>
      <c r="N42" s="5">
        <f>L42-Grade17!L42</f>
        <v>16617.7943590676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3721.7544602454982</v>
      </c>
      <c r="T42" s="22">
        <f t="shared" si="7"/>
        <v>1213.3082491375633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250129.2524649752</v>
      </c>
      <c r="D43" s="5">
        <f t="shared" si="15"/>
        <v>240279.02386144624</v>
      </c>
      <c r="E43" s="5">
        <f t="shared" si="1"/>
        <v>230779.02386144624</v>
      </c>
      <c r="F43" s="5">
        <f t="shared" si="2"/>
        <v>94237.626106412848</v>
      </c>
      <c r="G43" s="5">
        <f t="shared" si="3"/>
        <v>146041.39775503339</v>
      </c>
      <c r="H43" s="22">
        <f t="shared" si="16"/>
        <v>105021.17767963052</v>
      </c>
      <c r="I43" s="5">
        <f t="shared" si="17"/>
        <v>246651.68597211945</v>
      </c>
      <c r="J43" s="26">
        <f t="shared" si="5"/>
        <v>0.2750530378471055</v>
      </c>
      <c r="L43" s="22">
        <f t="shared" si="18"/>
        <v>127208.5119856474</v>
      </c>
      <c r="M43" s="5">
        <f>scrimecost*Meta!O40</f>
        <v>1499.02</v>
      </c>
      <c r="N43" s="5">
        <f>L43-Grade17!L43</f>
        <v>17033.239218044269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3814.7983217516312</v>
      </c>
      <c r="T43" s="22">
        <f t="shared" si="7"/>
        <v>1194.8410596084516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256382.48377659961</v>
      </c>
      <c r="D44" s="5">
        <f t="shared" si="15"/>
        <v>246269.61945798242</v>
      </c>
      <c r="E44" s="5">
        <f t="shared" si="1"/>
        <v>236769.61945798242</v>
      </c>
      <c r="F44" s="5">
        <f t="shared" si="2"/>
        <v>96900.445849073192</v>
      </c>
      <c r="G44" s="5">
        <f t="shared" si="3"/>
        <v>149369.17360890924</v>
      </c>
      <c r="H44" s="22">
        <f t="shared" si="16"/>
        <v>107646.70712162128</v>
      </c>
      <c r="I44" s="5">
        <f t="shared" si="17"/>
        <v>252494.71903142243</v>
      </c>
      <c r="J44" s="26">
        <f t="shared" si="5"/>
        <v>0.27597997230416088</v>
      </c>
      <c r="L44" s="22">
        <f t="shared" si="18"/>
        <v>130388.72478528862</v>
      </c>
      <c r="M44" s="5">
        <f>scrimecost*Meta!O41</f>
        <v>1499.02</v>
      </c>
      <c r="N44" s="5">
        <f>L44-Grade17!L44</f>
        <v>17459.070198495436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3910.1682797954354</v>
      </c>
      <c r="T44" s="22">
        <f t="shared" si="7"/>
        <v>1176.6549504143275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262792.04587101453</v>
      </c>
      <c r="D45" s="5">
        <f t="shared" si="15"/>
        <v>252409.97994443192</v>
      </c>
      <c r="E45" s="5">
        <f t="shared" si="1"/>
        <v>242909.97994443192</v>
      </c>
      <c r="F45" s="5">
        <f t="shared" si="2"/>
        <v>99629.83608529999</v>
      </c>
      <c r="G45" s="5">
        <f t="shared" si="3"/>
        <v>152780.14385913193</v>
      </c>
      <c r="H45" s="22">
        <f t="shared" si="16"/>
        <v>110337.87479966179</v>
      </c>
      <c r="I45" s="5">
        <f t="shared" si="17"/>
        <v>258483.82791720791</v>
      </c>
      <c r="J45" s="26">
        <f t="shared" si="5"/>
        <v>0.27688429860372699</v>
      </c>
      <c r="L45" s="22">
        <f t="shared" si="18"/>
        <v>133648.44290492081</v>
      </c>
      <c r="M45" s="5">
        <f>scrimecost*Meta!O42</f>
        <v>1499.02</v>
      </c>
      <c r="N45" s="5">
        <f>L45-Grade17!L45</f>
        <v>17895.546953457757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4007.9224867903067</v>
      </c>
      <c r="T45" s="22">
        <f t="shared" si="7"/>
        <v>1158.7456433646817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269361.84701778996</v>
      </c>
      <c r="D46" s="5">
        <f t="shared" si="15"/>
        <v>258703.84944304277</v>
      </c>
      <c r="E46" s="5">
        <f t="shared" si="1"/>
        <v>249203.84944304277</v>
      </c>
      <c r="F46" s="5">
        <f t="shared" si="2"/>
        <v>102427.4610774325</v>
      </c>
      <c r="G46" s="5">
        <f t="shared" si="3"/>
        <v>156276.38836561027</v>
      </c>
      <c r="H46" s="22">
        <f t="shared" si="16"/>
        <v>113096.32166965336</v>
      </c>
      <c r="I46" s="5">
        <f t="shared" si="17"/>
        <v>264622.66452513821</v>
      </c>
      <c r="J46" s="26">
        <f t="shared" si="5"/>
        <v>0.2777665681642793</v>
      </c>
      <c r="L46" s="22">
        <f t="shared" si="18"/>
        <v>136989.65397754384</v>
      </c>
      <c r="M46" s="5">
        <f>scrimecost*Meta!O43</f>
        <v>831.44999999999993</v>
      </c>
      <c r="N46" s="5">
        <f>L46-Grade17!L46</f>
        <v>18342.935627294253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4108.1205489600761</v>
      </c>
      <c r="T46" s="22">
        <f t="shared" ref="T46:T69" si="20">S46/sreturn^(A46-startage+1)</f>
        <v>1141.1089253853445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276095.89319323463</v>
      </c>
      <c r="D47" s="5">
        <f t="shared" si="15"/>
        <v>265155.06567911879</v>
      </c>
      <c r="E47" s="5">
        <f t="shared" si="1"/>
        <v>255655.06567911879</v>
      </c>
      <c r="F47" s="5">
        <f t="shared" si="2"/>
        <v>105295.02669436831</v>
      </c>
      <c r="G47" s="5">
        <f t="shared" si="3"/>
        <v>159860.03898475048</v>
      </c>
      <c r="H47" s="22">
        <f t="shared" si="16"/>
        <v>115923.72971139467</v>
      </c>
      <c r="I47" s="5">
        <f t="shared" si="17"/>
        <v>270914.97204826656</v>
      </c>
      <c r="J47" s="26">
        <f t="shared" si="5"/>
        <v>0.27862731895506215</v>
      </c>
      <c r="L47" s="22">
        <f t="shared" si="18"/>
        <v>140414.39532698243</v>
      </c>
      <c r="M47" s="5">
        <f>scrimecost*Meta!O44</f>
        <v>831.44999999999993</v>
      </c>
      <c r="N47" s="5">
        <f>L47-Grade17!L47</f>
        <v>18801.509017976598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4210.8235626840751</v>
      </c>
      <c r="T47" s="22">
        <f t="shared" si="20"/>
        <v>1123.7406475273224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282998.29052306549</v>
      </c>
      <c r="D48" s="5">
        <f t="shared" si="15"/>
        <v>271767.56232109672</v>
      </c>
      <c r="E48" s="5">
        <f t="shared" si="1"/>
        <v>262267.56232109672</v>
      </c>
      <c r="F48" s="5">
        <f t="shared" si="2"/>
        <v>108234.2814517275</v>
      </c>
      <c r="G48" s="5">
        <f t="shared" si="3"/>
        <v>163533.28086936922</v>
      </c>
      <c r="H48" s="22">
        <f t="shared" si="16"/>
        <v>118821.82295417953</v>
      </c>
      <c r="I48" s="5">
        <f t="shared" si="17"/>
        <v>277364.58725947322</v>
      </c>
      <c r="J48" s="26">
        <f t="shared" si="5"/>
        <v>0.27946707582411856</v>
      </c>
      <c r="L48" s="22">
        <f t="shared" si="18"/>
        <v>143924.75521015696</v>
      </c>
      <c r="M48" s="5">
        <f>scrimecost*Meta!O45</f>
        <v>831.44999999999993</v>
      </c>
      <c r="N48" s="5">
        <f>L48-Grade17!L48</f>
        <v>19271.546743425992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4316.0941517511728</v>
      </c>
      <c r="T48" s="22">
        <f t="shared" si="20"/>
        <v>1106.6367239908225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290073.24778614216</v>
      </c>
      <c r="D49" s="5">
        <f t="shared" si="15"/>
        <v>278545.37137912418</v>
      </c>
      <c r="E49" s="5">
        <f t="shared" si="1"/>
        <v>269045.37137912418</v>
      </c>
      <c r="F49" s="5">
        <f t="shared" si="2"/>
        <v>111247.01757802069</v>
      </c>
      <c r="G49" s="5">
        <f t="shared" si="3"/>
        <v>167298.35380110348</v>
      </c>
      <c r="H49" s="22">
        <f t="shared" si="16"/>
        <v>121792.36852803401</v>
      </c>
      <c r="I49" s="5">
        <f t="shared" si="17"/>
        <v>283975.44285096007</v>
      </c>
      <c r="J49" s="26">
        <f t="shared" si="5"/>
        <v>0.28028635081831993</v>
      </c>
      <c r="L49" s="22">
        <f t="shared" si="18"/>
        <v>147522.87409041089</v>
      </c>
      <c r="M49" s="5">
        <f>scrimecost*Meta!O46</f>
        <v>831.44999999999993</v>
      </c>
      <c r="N49" s="5">
        <f>L49-Grade17!L49</f>
        <v>19753.335412011656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4423.9965055449547</v>
      </c>
      <c r="T49" s="22">
        <f t="shared" si="20"/>
        <v>1089.7931311640712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297325.07898079563</v>
      </c>
      <c r="D50" s="5">
        <f t="shared" si="15"/>
        <v>285492.6256636022</v>
      </c>
      <c r="E50" s="5">
        <f t="shared" si="1"/>
        <v>275992.6256636022</v>
      </c>
      <c r="F50" s="5">
        <f t="shared" si="2"/>
        <v>114335.07210747118</v>
      </c>
      <c r="G50" s="5">
        <f t="shared" si="3"/>
        <v>171157.55355613102</v>
      </c>
      <c r="H50" s="22">
        <f t="shared" si="16"/>
        <v>124837.17774123486</v>
      </c>
      <c r="I50" s="5">
        <f t="shared" si="17"/>
        <v>290751.569832234</v>
      </c>
      <c r="J50" s="26">
        <f t="shared" si="5"/>
        <v>0.28108564349558951</v>
      </c>
      <c r="L50" s="22">
        <f t="shared" si="18"/>
        <v>151210.94594267115</v>
      </c>
      <c r="M50" s="5">
        <f>scrimecost*Meta!O47</f>
        <v>831.44999999999993</v>
      </c>
      <c r="N50" s="5">
        <f>L50-Grade17!L50</f>
        <v>20247.168797311926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4534.5964181835743</v>
      </c>
      <c r="T50" s="22">
        <f t="shared" si="20"/>
        <v>1073.205906676777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304758.20595531556</v>
      </c>
      <c r="D51" s="5">
        <f t="shared" si="15"/>
        <v>292613.5613051923</v>
      </c>
      <c r="E51" s="5">
        <f t="shared" si="1"/>
        <v>283113.5613051923</v>
      </c>
      <c r="F51" s="5">
        <f t="shared" si="2"/>
        <v>117500.32800015797</v>
      </c>
      <c r="G51" s="5">
        <f t="shared" si="3"/>
        <v>175113.23330503434</v>
      </c>
      <c r="H51" s="22">
        <f t="shared" si="16"/>
        <v>127958.10718476573</v>
      </c>
      <c r="I51" s="5">
        <f t="shared" si="17"/>
        <v>297697.09998803993</v>
      </c>
      <c r="J51" s="26">
        <f t="shared" si="5"/>
        <v>0.28186544122951107</v>
      </c>
      <c r="L51" s="22">
        <f t="shared" si="18"/>
        <v>154991.21959123792</v>
      </c>
      <c r="M51" s="5">
        <f>scrimecost*Meta!O48</f>
        <v>438.62</v>
      </c>
      <c r="N51" s="5">
        <f>L51-Grade17!L51</f>
        <v>20753.348017244745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4647.9613286381682</v>
      </c>
      <c r="T51" s="22">
        <f t="shared" si="20"/>
        <v>1056.8711484680139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312377.16110419837</v>
      </c>
      <c r="D52" s="5">
        <f t="shared" si="15"/>
        <v>299912.52033782203</v>
      </c>
      <c r="E52" s="5">
        <f t="shared" si="1"/>
        <v>290412.52033782203</v>
      </c>
      <c r="F52" s="5">
        <f t="shared" si="2"/>
        <v>120744.7152901619</v>
      </c>
      <c r="G52" s="5">
        <f t="shared" si="3"/>
        <v>179167.80504766013</v>
      </c>
      <c r="H52" s="22">
        <f t="shared" si="16"/>
        <v>131157.05986438485</v>
      </c>
      <c r="I52" s="5">
        <f t="shared" si="17"/>
        <v>304816.26839774079</v>
      </c>
      <c r="J52" s="26">
        <f t="shared" si="5"/>
        <v>0.28262621950650774</v>
      </c>
      <c r="L52" s="22">
        <f t="shared" si="18"/>
        <v>158866.00008101886</v>
      </c>
      <c r="M52" s="5">
        <f>scrimecost*Meta!O49</f>
        <v>438.62</v>
      </c>
      <c r="N52" s="5">
        <f>L52-Grade17!L52</f>
        <v>21272.181717675878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4764.1603618541249</v>
      </c>
      <c r="T52" s="22">
        <f t="shared" si="20"/>
        <v>1040.78501386827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320186.59013180336</v>
      </c>
      <c r="D53" s="5">
        <f t="shared" si="15"/>
        <v>307393.95334626763</v>
      </c>
      <c r="E53" s="5">
        <f t="shared" si="1"/>
        <v>297893.95334626763</v>
      </c>
      <c r="F53" s="5">
        <f t="shared" si="2"/>
        <v>124070.21226241597</v>
      </c>
      <c r="G53" s="5">
        <f t="shared" si="3"/>
        <v>183323.74108385167</v>
      </c>
      <c r="H53" s="22">
        <f t="shared" si="16"/>
        <v>134435.98636099446</v>
      </c>
      <c r="I53" s="5">
        <f t="shared" si="17"/>
        <v>312113.41601768439</v>
      </c>
      <c r="J53" s="26">
        <f t="shared" si="5"/>
        <v>0.28336844221577284</v>
      </c>
      <c r="L53" s="22">
        <f t="shared" si="18"/>
        <v>162837.65008304428</v>
      </c>
      <c r="M53" s="5">
        <f>scrimecost*Meta!O50</f>
        <v>438.62</v>
      </c>
      <c r="N53" s="5">
        <f>L53-Grade17!L53</f>
        <v>21803.986260617705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4883.2643709004624</v>
      </c>
      <c r="T53" s="22">
        <f t="shared" si="20"/>
        <v>1024.9437186954815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328191.25488509843</v>
      </c>
      <c r="D54" s="5">
        <f t="shared" si="15"/>
        <v>315062.42217992432</v>
      </c>
      <c r="E54" s="5">
        <f t="shared" si="1"/>
        <v>305562.42217992432</v>
      </c>
      <c r="F54" s="5">
        <f t="shared" si="2"/>
        <v>127478.84665897637</v>
      </c>
      <c r="G54" s="5">
        <f t="shared" si="3"/>
        <v>187583.57552094795</v>
      </c>
      <c r="H54" s="22">
        <f t="shared" si="16"/>
        <v>137796.88602001933</v>
      </c>
      <c r="I54" s="5">
        <f t="shared" si="17"/>
        <v>319592.99232812645</v>
      </c>
      <c r="J54" s="26">
        <f t="shared" si="5"/>
        <v>0.28409256193212901</v>
      </c>
      <c r="L54" s="22">
        <f t="shared" si="18"/>
        <v>166908.59133512041</v>
      </c>
      <c r="M54" s="5">
        <f>scrimecost*Meta!O51</f>
        <v>438.62</v>
      </c>
      <c r="N54" s="5">
        <f>L54-Grade17!L54</f>
        <v>22349.085917133169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5005.3459801729787</v>
      </c>
      <c r="T54" s="22">
        <f t="shared" si="20"/>
        <v>1009.3435363648383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336396.03625722585</v>
      </c>
      <c r="D55" s="5">
        <f t="shared" si="15"/>
        <v>322922.60273442237</v>
      </c>
      <c r="E55" s="5">
        <f t="shared" si="1"/>
        <v>313422.60273442237</v>
      </c>
      <c r="F55" s="5">
        <f t="shared" si="2"/>
        <v>130972.69691545075</v>
      </c>
      <c r="G55" s="5">
        <f t="shared" si="3"/>
        <v>191949.90581897163</v>
      </c>
      <c r="H55" s="22">
        <f t="shared" si="16"/>
        <v>141241.8081705198</v>
      </c>
      <c r="I55" s="5">
        <f t="shared" si="17"/>
        <v>327259.55804632959</v>
      </c>
      <c r="J55" s="26">
        <f t="shared" si="5"/>
        <v>0.28479902019198861</v>
      </c>
      <c r="L55" s="22">
        <f t="shared" si="18"/>
        <v>171081.30611849844</v>
      </c>
      <c r="M55" s="5">
        <f>scrimecost*Meta!O52</f>
        <v>438.62</v>
      </c>
      <c r="N55" s="5">
        <f>L55-Grade17!L55</f>
        <v>22907.813065061549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5130.4796296773156</v>
      </c>
      <c r="T55" s="22">
        <f t="shared" si="20"/>
        <v>993.98079701209883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344805.93716365646</v>
      </c>
      <c r="D56" s="5">
        <f t="shared" si="15"/>
        <v>330979.2878027829</v>
      </c>
      <c r="E56" s="5">
        <f t="shared" si="1"/>
        <v>321479.2878027829</v>
      </c>
      <c r="F56" s="5">
        <f t="shared" si="2"/>
        <v>134553.893428337</v>
      </c>
      <c r="G56" s="5">
        <f t="shared" si="3"/>
        <v>196425.3943744459</v>
      </c>
      <c r="H56" s="22">
        <f t="shared" si="16"/>
        <v>144772.85337478278</v>
      </c>
      <c r="I56" s="5">
        <f t="shared" si="17"/>
        <v>335117.78790748783</v>
      </c>
      <c r="J56" s="26">
        <f t="shared" si="5"/>
        <v>0.28548824776258336</v>
      </c>
      <c r="L56" s="22">
        <f t="shared" si="18"/>
        <v>175358.33877146087</v>
      </c>
      <c r="M56" s="5">
        <f>scrimecost*Meta!O53</f>
        <v>132.55000000000001</v>
      </c>
      <c r="N56" s="5">
        <f>L56-Grade17!L56</f>
        <v>23480.508391688054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5258.7416204192405</v>
      </c>
      <c r="T56" s="22">
        <f t="shared" si="20"/>
        <v>978.85188663028271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132.55000000000001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132.55000000000001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132.55000000000001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132.55000000000001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132.55000000000001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132.55000000000001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132.55000000000001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132.55000000000001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132.55000000000001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132.55000000000001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132.55000000000001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132.55000000000001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132.55000000000001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3.1263880373444408E-11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0.94099999999999995</v>
      </c>
      <c r="D3" s="8">
        <f>Grade9!T2</f>
        <v>1.0389085788595864</v>
      </c>
      <c r="F3" s="15">
        <f t="shared" ref="F3:F12" si="0">(D3-1)*100</f>
        <v>3.8908578859586429</v>
      </c>
      <c r="G3" s="15">
        <f>K3*M3+K4*M4+K5*M5+K6*M6</f>
        <v>3.9865875640688873</v>
      </c>
      <c r="H3" s="15"/>
      <c r="I3" s="15"/>
      <c r="K3" s="8">
        <f>1-B3</f>
        <v>5.9000000000000052E-2</v>
      </c>
      <c r="L3" s="8">
        <f>D3</f>
        <v>1.0389085788595864</v>
      </c>
      <c r="M3" s="8">
        <f t="shared" ref="M3:M12" si="1">(L3-1)*100</f>
        <v>3.8908578859586429</v>
      </c>
    </row>
    <row r="4" spans="1:22" x14ac:dyDescent="0.2">
      <c r="A4" s="18">
        <v>10</v>
      </c>
      <c r="B4" s="11">
        <f>Meta!E4</f>
        <v>0.94099999999999995</v>
      </c>
      <c r="D4" s="8">
        <f>Grade10!T2</f>
        <v>1.0401675687762675</v>
      </c>
      <c r="F4" s="15">
        <f t="shared" si="0"/>
        <v>4.0167568776267482</v>
      </c>
      <c r="G4" s="15">
        <f>N4*P4+N5*P5+N6*P6</f>
        <v>4.0297293068799549</v>
      </c>
      <c r="H4" s="15"/>
      <c r="I4" s="15"/>
      <c r="K4" s="8">
        <f>B3*(1-B4)</f>
        <v>5.5519000000000047E-2</v>
      </c>
      <c r="L4" s="8">
        <f>(D3*D4)^0.5</f>
        <v>1.0395378832217628</v>
      </c>
      <c r="M4" s="8">
        <f t="shared" si="1"/>
        <v>3.9537883221762771</v>
      </c>
      <c r="N4" s="8">
        <f>1-B4</f>
        <v>5.9000000000000052E-2</v>
      </c>
      <c r="O4" s="8">
        <f>D4</f>
        <v>1.0401675687762675</v>
      </c>
      <c r="P4" s="8">
        <f>(O4-1)*100</f>
        <v>4.0167568776267482</v>
      </c>
    </row>
    <row r="5" spans="1:22" x14ac:dyDescent="0.2">
      <c r="A5" s="18">
        <v>11</v>
      </c>
      <c r="B5" s="11">
        <f>Meta!E5</f>
        <v>0.94099999999999995</v>
      </c>
      <c r="D5" s="8">
        <f>Grade11!T2</f>
        <v>1.0400135857383346</v>
      </c>
      <c r="F5" s="15">
        <f t="shared" si="0"/>
        <v>4.0013585738334578</v>
      </c>
      <c r="G5" s="15">
        <f>Q5*S5+Q6*S6</f>
        <v>4.0372092411160798</v>
      </c>
      <c r="H5" s="15"/>
      <c r="I5" s="15"/>
      <c r="K5" s="8">
        <f>B3*B4*(1-B5)</f>
        <v>5.2243379000000034E-2</v>
      </c>
      <c r="L5" s="8">
        <f>(D3*D4*D5)^(1/3)</f>
        <v>1.0396964265460962</v>
      </c>
      <c r="M5" s="8">
        <f t="shared" si="1"/>
        <v>3.9696426546096175</v>
      </c>
      <c r="N5" s="8">
        <f>B4*(1-B5)</f>
        <v>5.5519000000000047E-2</v>
      </c>
      <c r="O5" s="8">
        <f>(D4*D5)^0.5</f>
        <v>1.0400905744076963</v>
      </c>
      <c r="P5" s="8">
        <f>(O5-1)*100</f>
        <v>4.0090574407696256</v>
      </c>
      <c r="Q5" s="8">
        <f>1-B5</f>
        <v>5.9000000000000052E-2</v>
      </c>
      <c r="R5" s="8">
        <f>D5</f>
        <v>1.0400135857383346</v>
      </c>
      <c r="S5" s="8">
        <f>(R5-1)*100</f>
        <v>4.0013585738334578</v>
      </c>
    </row>
    <row r="6" spans="1:22" x14ac:dyDescent="0.2">
      <c r="A6" s="18">
        <v>12</v>
      </c>
      <c r="B6" s="11">
        <f>Meta!E6</f>
        <v>0.94099999999999995</v>
      </c>
      <c r="D6" s="8">
        <f>Grade12!T2</f>
        <v>1.0407756948522868</v>
      </c>
      <c r="F6" s="15">
        <f t="shared" si="0"/>
        <v>4.0775694852286826</v>
      </c>
      <c r="G6" s="15">
        <f>T6*V6</f>
        <v>4.0775694852286826</v>
      </c>
      <c r="H6" s="15"/>
      <c r="I6" s="15"/>
      <c r="K6" s="8">
        <f>B3*B4*B5</f>
        <v>0.83323762099999976</v>
      </c>
      <c r="L6" s="8">
        <f>(D3*D4*D5*D6)^0.25</f>
        <v>1.0399661386537309</v>
      </c>
      <c r="M6" s="8">
        <f t="shared" si="1"/>
        <v>3.9966138653730887</v>
      </c>
      <c r="N6" s="8">
        <f>B4*B5</f>
        <v>0.88548099999999985</v>
      </c>
      <c r="O6" s="8">
        <f>(D4*D5*D6)^(1/3)</f>
        <v>1.040318897763429</v>
      </c>
      <c r="P6" s="8">
        <f>(O6-1)*100</f>
        <v>4.0318897763429007</v>
      </c>
      <c r="Q6" s="8">
        <f>B5</f>
        <v>0.94099999999999995</v>
      </c>
      <c r="R6" s="8">
        <f>(D5*D6)^0.5</f>
        <v>1.0403945705128577</v>
      </c>
      <c r="S6" s="8">
        <f>(R6-1)*100</f>
        <v>4.0394570512857664</v>
      </c>
      <c r="T6" s="8">
        <v>1</v>
      </c>
      <c r="U6" s="8">
        <f>D6</f>
        <v>1.0407756948522868</v>
      </c>
      <c r="V6" s="8">
        <f>(U6-1)*100</f>
        <v>4.0775694852286826</v>
      </c>
    </row>
    <row r="7" spans="1:22" x14ac:dyDescent="0.2">
      <c r="A7" s="18">
        <v>13</v>
      </c>
      <c r="B7" s="11">
        <f>Meta!E7</f>
        <v>0.61399999999999999</v>
      </c>
      <c r="D7" s="8">
        <f>Grade13!T2</f>
        <v>1.0395623856521348</v>
      </c>
      <c r="F7" s="15">
        <f t="shared" si="0"/>
        <v>3.9562385652134768</v>
      </c>
      <c r="G7" s="15">
        <f>K7*M7+K8*M8+K9*M9+K10*M10</f>
        <v>3.9896124608754415</v>
      </c>
      <c r="H7" s="15"/>
      <c r="I7" s="15"/>
      <c r="K7" s="8">
        <f>1-B7</f>
        <v>0.38600000000000001</v>
      </c>
      <c r="L7" s="8">
        <f>D7</f>
        <v>1.0395623856521348</v>
      </c>
      <c r="M7" s="8">
        <f t="shared" si="1"/>
        <v>3.9562385652134768</v>
      </c>
    </row>
    <row r="8" spans="1:22" x14ac:dyDescent="0.2">
      <c r="A8" s="18">
        <v>14</v>
      </c>
      <c r="B8" s="11">
        <f>Meta!E8</f>
        <v>0.61399999999999999</v>
      </c>
      <c r="D8" s="8">
        <f>Grade14!T2</f>
        <v>1.0401186096108863</v>
      </c>
      <c r="F8" s="15">
        <f t="shared" si="0"/>
        <v>4.0118609610886313</v>
      </c>
      <c r="G8" s="15">
        <f>N8*P8+N9*P9+N10*P10</f>
        <v>4.038446037861398</v>
      </c>
      <c r="H8" s="15"/>
      <c r="I8" s="15"/>
      <c r="K8" s="8">
        <f>B7*(1-B8)</f>
        <v>0.23700399999999999</v>
      </c>
      <c r="L8" s="8">
        <f>(D7*D8)^0.5</f>
        <v>1.0398404604400977</v>
      </c>
      <c r="M8" s="8">
        <f t="shared" si="1"/>
        <v>3.9840460440097702</v>
      </c>
      <c r="N8" s="8">
        <f>1-B8</f>
        <v>0.38600000000000001</v>
      </c>
      <c r="O8" s="8">
        <f>D8</f>
        <v>1.0401186096108863</v>
      </c>
      <c r="P8" s="8">
        <f>(O8-1)*100</f>
        <v>4.0118609610886313</v>
      </c>
    </row>
    <row r="9" spans="1:22" x14ac:dyDescent="0.2">
      <c r="A9" s="18">
        <v>15</v>
      </c>
      <c r="B9" s="11">
        <f>Meta!E9</f>
        <v>0.61399999999999999</v>
      </c>
      <c r="D9" s="8">
        <f>Grade15!T2</f>
        <v>1.0409566122073093</v>
      </c>
      <c r="F9" s="15">
        <f t="shared" si="0"/>
        <v>4.0956612207309284</v>
      </c>
      <c r="G9" s="15">
        <f>Q9*S9+Q10*S10</f>
        <v>4.0849041476180288</v>
      </c>
      <c r="H9" s="15"/>
      <c r="I9" s="15"/>
      <c r="K9" s="8">
        <f>B7*B8*(1-B9)</f>
        <v>0.14552045599999999</v>
      </c>
      <c r="L9" s="8">
        <f>(D7*D8*D9)^(1/3)</f>
        <v>1.0402123779903409</v>
      </c>
      <c r="M9" s="8">
        <f t="shared" si="1"/>
        <v>4.0212377990340942</v>
      </c>
      <c r="N9" s="8">
        <f>B8*(1-B9)</f>
        <v>0.23700399999999999</v>
      </c>
      <c r="O9" s="8">
        <f>(D8*D9)^0.5</f>
        <v>1.0405375265478536</v>
      </c>
      <c r="P9" s="8">
        <f>(O9-1)*100</f>
        <v>4.0537526547853586</v>
      </c>
      <c r="Q9" s="8">
        <f>1-B9</f>
        <v>0.38600000000000001</v>
      </c>
      <c r="R9" s="8">
        <f>D9</f>
        <v>1.0409566122073093</v>
      </c>
      <c r="S9" s="8">
        <f>(R9-1)*100</f>
        <v>4.0956612207309284</v>
      </c>
    </row>
    <row r="10" spans="1:22" x14ac:dyDescent="0.2">
      <c r="A10" s="18">
        <v>16</v>
      </c>
      <c r="B10" s="11">
        <f>Meta!E10</f>
        <v>0.61399999999999999</v>
      </c>
      <c r="D10" s="8">
        <f>Grade16!T2</f>
        <v>1.0406062484325072</v>
      </c>
      <c r="F10" s="15">
        <f t="shared" si="0"/>
        <v>4.0606248432507153</v>
      </c>
      <c r="G10" s="15">
        <f>T10*V10</f>
        <v>4.0606248432507153</v>
      </c>
      <c r="H10" s="15"/>
      <c r="I10" s="15"/>
      <c r="K10" s="8">
        <f>B7*B8*B9</f>
        <v>0.23147554400000001</v>
      </c>
      <c r="L10" s="8">
        <f>(D7*D8*D9*D10)^0.25</f>
        <v>1.0403108316223968</v>
      </c>
      <c r="M10" s="8">
        <f t="shared" si="1"/>
        <v>4.0310831622396792</v>
      </c>
      <c r="N10" s="8">
        <f>B8*B9</f>
        <v>0.376996</v>
      </c>
      <c r="O10" s="8">
        <f>(D8*D9*D10)^(1/3)</f>
        <v>1.0405604333384555</v>
      </c>
      <c r="P10" s="8">
        <f>(O10-1)*100</f>
        <v>4.0560433338455493</v>
      </c>
      <c r="Q10" s="8">
        <f>B9</f>
        <v>0.61399999999999999</v>
      </c>
      <c r="R10" s="8">
        <f>(D9*D10)^0.5</f>
        <v>1.040781415576806</v>
      </c>
      <c r="S10" s="8">
        <f>(R10-1)*100</f>
        <v>4.0781415576806035</v>
      </c>
      <c r="T10" s="8">
        <v>1</v>
      </c>
      <c r="U10" s="8">
        <f>D10</f>
        <v>1.0406062484325072</v>
      </c>
      <c r="V10" s="8">
        <f>(U10-1)*100</f>
        <v>4.0606248432507153</v>
      </c>
    </row>
    <row r="11" spans="1:22" x14ac:dyDescent="0.2">
      <c r="A11" s="18">
        <v>17</v>
      </c>
      <c r="B11" s="11">
        <f>Meta!E11</f>
        <v>0.32600000000000001</v>
      </c>
      <c r="D11" s="8">
        <f>Grade17!T2</f>
        <v>1.0403436684415861</v>
      </c>
      <c r="F11" s="15">
        <f t="shared" si="0"/>
        <v>4.03436684415861</v>
      </c>
      <c r="G11" s="15">
        <f>K11*M11+K12*M12</f>
        <v>4.0424913656428352</v>
      </c>
      <c r="H11" s="15"/>
      <c r="I11" s="15"/>
      <c r="K11" s="8">
        <f>1-B11</f>
        <v>0.67399999999999993</v>
      </c>
      <c r="L11" s="8">
        <f>D11</f>
        <v>1.0403436684415861</v>
      </c>
      <c r="M11" s="8">
        <f t="shared" si="1"/>
        <v>4.03436684415861</v>
      </c>
    </row>
    <row r="12" spans="1:22" x14ac:dyDescent="0.2">
      <c r="A12" s="18">
        <v>18</v>
      </c>
      <c r="B12" s="11">
        <f>Meta!E12</f>
        <v>0.32600000000000001</v>
      </c>
      <c r="D12" s="8">
        <f>Grade18!T2</f>
        <v>1.0408421650437265</v>
      </c>
      <c r="F12" s="15">
        <f t="shared" si="0"/>
        <v>4.0842165043726508</v>
      </c>
      <c r="G12" s="15">
        <f>N12*P12</f>
        <v>4.0842165043726508</v>
      </c>
      <c r="H12" s="15"/>
      <c r="I12" s="15"/>
      <c r="K12" s="8">
        <f>B11</f>
        <v>0.32600000000000001</v>
      </c>
      <c r="L12" s="8">
        <f>(D11*D12)^0.5</f>
        <v>1.0405928868920225</v>
      </c>
      <c r="M12" s="8">
        <f t="shared" si="1"/>
        <v>4.0592886892022451</v>
      </c>
      <c r="N12" s="8">
        <v>1</v>
      </c>
      <c r="O12" s="8">
        <f>D12</f>
        <v>1.0408421650437265</v>
      </c>
      <c r="P12" s="8">
        <f>(O12-1)*100</f>
        <v>4.0842165043726508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</row>
    <row r="2" spans="1:18" x14ac:dyDescent="0.2">
      <c r="B2" s="5">
        <f>Meta!A2+6</f>
        <v>14</v>
      </c>
      <c r="C2" s="7">
        <f>Meta!B2</f>
        <v>30436</v>
      </c>
      <c r="D2" s="7">
        <f>Meta!C2</f>
        <v>14001</v>
      </c>
      <c r="E2" s="1">
        <f>Meta!D2</f>
        <v>8.6999999999999994E-2</v>
      </c>
      <c r="F2" s="1">
        <f>Meta!F2</f>
        <v>0.56200000000000006</v>
      </c>
      <c r="G2" s="1">
        <f>Meta!I2</f>
        <v>2.0085479604911836</v>
      </c>
      <c r="H2" s="1">
        <f>Meta!E2</f>
        <v>1</v>
      </c>
      <c r="I2" s="13"/>
      <c r="K2" s="1">
        <f>Meta!D2</f>
        <v>8.6999999999999994E-2</v>
      </c>
      <c r="L2" s="13"/>
      <c r="N2" s="22">
        <f>Meta!T2</f>
        <v>34151</v>
      </c>
      <c r="O2" s="22">
        <f>Meta!U2</f>
        <v>15709</v>
      </c>
      <c r="P2" s="1">
        <f>Meta!V2</f>
        <v>7.5999999999999998E-2</v>
      </c>
      <c r="Q2" s="1">
        <f>Meta!X2</f>
        <v>0.59599999999999997</v>
      </c>
      <c r="R2" s="22">
        <f>Meta!W2</f>
        <v>3130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15153.23537136598</v>
      </c>
      <c r="D5" s="5">
        <f>IF(A5&lt;startage,1,0)*(C5*(1-initialunempprob))+IF(A5=startage,1,0)*(C5*(1-unempprob))+IF(A5&gt;startage,1,0)*(C5*(1-unempprob)+unempprob*300*52)</f>
        <v>13834.903894057139</v>
      </c>
      <c r="E5" s="5">
        <f>IF(D5-9500&gt;0,1,0)*(D5-9500)</f>
        <v>4334.903894057139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1925.3509267067989</v>
      </c>
      <c r="G5" s="5">
        <f>D5-F5</f>
        <v>11909.552967350341</v>
      </c>
      <c r="H5" s="22">
        <f t="shared" ref="H5:H36" si="1">benefits*B5/expnorm</f>
        <v>6970.7073345543131</v>
      </c>
      <c r="I5" s="5">
        <f>G5+IF(A5&lt;startage,1,0)*(H5*(1-initialunempprob))+IF(A5&gt;=startage,1,0)*(H5*(1-unempprob))</f>
        <v>18273.808763798428</v>
      </c>
      <c r="J5" s="26">
        <f t="shared" ref="J5:J36" si="2">(F5-(IF(A5&gt;startage,1,0)*(unempprob*300*52)))/(IF(A5&lt;startage,1,0)*((C5+H5)*(1-initialunempprob))+IF(A5&gt;=startage,1,0)*((C5+H5)*(1-unempprob)))</f>
        <v>9.5318367506734697E-2</v>
      </c>
      <c r="L5" s="22">
        <f t="shared" ref="L5:L36" si="3">(sincome+sbenefits)*(1-sunemp)*B5/expnorm</f>
        <v>22937.286490651477</v>
      </c>
      <c r="M5" s="5">
        <f>scrimecost*Meta!O2</f>
        <v>3424.2200000000003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15532.066255650128</v>
      </c>
      <c r="D6" s="5">
        <f t="shared" ref="D6:D36" si="5">IF(A6&lt;startage,1,0)*(C6*(1-initialunempprob))+IF(A6=startage,1,0)*(C6*(1-unempprob))+IF(A6&gt;startage,1,0)*(C6*(1-unempprob)+unempprob*300*52)</f>
        <v>15537.976491408568</v>
      </c>
      <c r="E6" s="5">
        <f t="shared" ref="E6:E56" si="6">IF(D6-9500&gt;0,1,0)*(D6-9500)</f>
        <v>6037.9764914085681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2396.2504998744689</v>
      </c>
      <c r="G6" s="5">
        <f t="shared" ref="G6:G56" si="8">D6-F6</f>
        <v>13141.725991534098</v>
      </c>
      <c r="H6" s="22">
        <f t="shared" si="1"/>
        <v>7144.975017918171</v>
      </c>
      <c r="I6" s="5">
        <f t="shared" ref="I6:I36" si="9">G6+IF(A6&lt;startage,1,0)*(H6*(1-initialunempprob))+IF(A6&gt;=startage,1,0)*(H6*(1-unempprob))</f>
        <v>19665.088182893389</v>
      </c>
      <c r="J6" s="26">
        <f t="shared" si="2"/>
        <v>5.0185642387494012E-2</v>
      </c>
      <c r="L6" s="22">
        <f t="shared" si="3"/>
        <v>23510.71865291776</v>
      </c>
      <c r="M6" s="5">
        <f>scrimecost*Meta!O3</f>
        <v>5809.2800000000007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15920.367912041382</v>
      </c>
      <c r="D7" s="5">
        <f t="shared" si="5"/>
        <v>15892.495903693783</v>
      </c>
      <c r="E7" s="5">
        <f t="shared" si="6"/>
        <v>6392.4959036937835</v>
      </c>
      <c r="F7" s="5">
        <f t="shared" si="7"/>
        <v>2494.2751173713314</v>
      </c>
      <c r="G7" s="5">
        <f t="shared" si="8"/>
        <v>13398.220786322452</v>
      </c>
      <c r="H7" s="22">
        <f t="shared" si="1"/>
        <v>7323.5993933661239</v>
      </c>
      <c r="I7" s="5">
        <f t="shared" si="9"/>
        <v>20084.667032465724</v>
      </c>
      <c r="J7" s="26">
        <f t="shared" si="2"/>
        <v>5.3580667852005839E-2</v>
      </c>
      <c r="L7" s="22">
        <f t="shared" si="3"/>
        <v>24098.486619240703</v>
      </c>
      <c r="M7" s="5">
        <f>scrimecost*Meta!O4</f>
        <v>7349.24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16318.377109842415</v>
      </c>
      <c r="D8" s="5">
        <f t="shared" si="5"/>
        <v>16255.878301286124</v>
      </c>
      <c r="E8" s="5">
        <f t="shared" si="6"/>
        <v>6755.878301286124</v>
      </c>
      <c r="F8" s="5">
        <f t="shared" si="7"/>
        <v>2594.7503503056132</v>
      </c>
      <c r="G8" s="5">
        <f t="shared" si="8"/>
        <v>13661.12795098051</v>
      </c>
      <c r="H8" s="22">
        <f t="shared" si="1"/>
        <v>7506.6893782002771</v>
      </c>
      <c r="I8" s="5">
        <f t="shared" si="9"/>
        <v>20514.735353277363</v>
      </c>
      <c r="J8" s="26">
        <f t="shared" si="2"/>
        <v>5.689288781738313E-2</v>
      </c>
      <c r="L8" s="22">
        <f t="shared" si="3"/>
        <v>24700.948784721721</v>
      </c>
      <c r="M8" s="5">
        <f>scrimecost*Meta!O5</f>
        <v>8488.5600000000013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16726.336537588475</v>
      </c>
      <c r="D9" s="5">
        <f t="shared" si="5"/>
        <v>16628.345258818277</v>
      </c>
      <c r="E9" s="5">
        <f t="shared" si="6"/>
        <v>7128.3452588182772</v>
      </c>
      <c r="F9" s="5">
        <f t="shared" si="7"/>
        <v>2697.7374640632534</v>
      </c>
      <c r="G9" s="5">
        <f t="shared" si="8"/>
        <v>13930.607794755024</v>
      </c>
      <c r="H9" s="22">
        <f t="shared" si="1"/>
        <v>7694.3566126552832</v>
      </c>
      <c r="I9" s="5">
        <f t="shared" si="9"/>
        <v>20955.555382109298</v>
      </c>
      <c r="J9" s="26">
        <f t="shared" si="2"/>
        <v>6.0124321929946406E-2</v>
      </c>
      <c r="L9" s="22">
        <f t="shared" si="3"/>
        <v>25318.472504339763</v>
      </c>
      <c r="M9" s="5">
        <f>scrimecost*Meta!O6</f>
        <v>10316.48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17144.494951028184</v>
      </c>
      <c r="D10" s="5">
        <f t="shared" si="5"/>
        <v>17010.123890288731</v>
      </c>
      <c r="E10" s="5">
        <f t="shared" si="6"/>
        <v>7510.1238902887308</v>
      </c>
      <c r="F10" s="5">
        <f t="shared" si="7"/>
        <v>2803.2992556648342</v>
      </c>
      <c r="G10" s="5">
        <f t="shared" si="8"/>
        <v>14206.824634623896</v>
      </c>
      <c r="H10" s="22">
        <f t="shared" si="1"/>
        <v>7886.7155279716644</v>
      </c>
      <c r="I10" s="5">
        <f t="shared" si="9"/>
        <v>21407.395911662024</v>
      </c>
      <c r="J10" s="26">
        <f t="shared" si="2"/>
        <v>6.3276940576349583E-2</v>
      </c>
      <c r="L10" s="22">
        <f t="shared" si="3"/>
        <v>25951.434316948253</v>
      </c>
      <c r="M10" s="5">
        <f>scrimecost*Meta!O7</f>
        <v>11026.99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17573.107324803888</v>
      </c>
      <c r="D11" s="5">
        <f t="shared" si="5"/>
        <v>17401.446987545951</v>
      </c>
      <c r="E11" s="5">
        <f t="shared" si="6"/>
        <v>7901.4469875459508</v>
      </c>
      <c r="F11" s="5">
        <f t="shared" si="7"/>
        <v>2911.5000920564553</v>
      </c>
      <c r="G11" s="5">
        <f t="shared" si="8"/>
        <v>14489.946895489495</v>
      </c>
      <c r="H11" s="22">
        <f t="shared" si="1"/>
        <v>8083.8834161709556</v>
      </c>
      <c r="I11" s="5">
        <f t="shared" si="9"/>
        <v>21870.532454453576</v>
      </c>
      <c r="J11" s="26">
        <f t="shared" si="2"/>
        <v>6.6352666085035636E-2</v>
      </c>
      <c r="L11" s="22">
        <f t="shared" si="3"/>
        <v>26600.22017487196</v>
      </c>
      <c r="M11" s="5">
        <f>scrimecost*Meta!O8</f>
        <v>10560.62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18012.435007923985</v>
      </c>
      <c r="D12" s="5">
        <f t="shared" si="5"/>
        <v>17802.553162234599</v>
      </c>
      <c r="E12" s="5">
        <f t="shared" si="6"/>
        <v>8302.5531622345989</v>
      </c>
      <c r="F12" s="5">
        <f t="shared" si="7"/>
        <v>3022.4059493578666</v>
      </c>
      <c r="G12" s="5">
        <f t="shared" si="8"/>
        <v>14780.147212876733</v>
      </c>
      <c r="H12" s="22">
        <f t="shared" si="1"/>
        <v>8285.9805015752299</v>
      </c>
      <c r="I12" s="5">
        <f t="shared" si="9"/>
        <v>22345.247410814918</v>
      </c>
      <c r="J12" s="26">
        <f t="shared" si="2"/>
        <v>6.9353373898387874E-2</v>
      </c>
      <c r="L12" s="22">
        <f t="shared" si="3"/>
        <v>27265.225679243758</v>
      </c>
      <c r="M12" s="5">
        <f>scrimecost*Meta!O9</f>
        <v>9590.32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18462.745883122083</v>
      </c>
      <c r="D13" s="5">
        <f t="shared" si="5"/>
        <v>18213.686991290462</v>
      </c>
      <c r="E13" s="5">
        <f t="shared" si="6"/>
        <v>8713.6869912904622</v>
      </c>
      <c r="F13" s="5">
        <f t="shared" si="7"/>
        <v>3146.7688026563355</v>
      </c>
      <c r="G13" s="5">
        <f t="shared" si="8"/>
        <v>15066.918188634127</v>
      </c>
      <c r="H13" s="22">
        <f t="shared" si="1"/>
        <v>8493.1300141146112</v>
      </c>
      <c r="I13" s="5">
        <f t="shared" si="9"/>
        <v>22821.145891520766</v>
      </c>
      <c r="J13" s="26">
        <f t="shared" si="2"/>
        <v>7.2715027779333363E-2</v>
      </c>
      <c r="L13" s="22">
        <f t="shared" si="3"/>
        <v>27946.856321224848</v>
      </c>
      <c r="M13" s="5">
        <f>scrimecost*Meta!O10</f>
        <v>8789.0399999999991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18924.314530200132</v>
      </c>
      <c r="D14" s="5">
        <f t="shared" si="5"/>
        <v>18635.099166072723</v>
      </c>
      <c r="E14" s="5">
        <f t="shared" si="6"/>
        <v>9135.0991660727232</v>
      </c>
      <c r="F14" s="5">
        <f t="shared" si="7"/>
        <v>3284.3598777227444</v>
      </c>
      <c r="G14" s="5">
        <f t="shared" si="8"/>
        <v>15350.739288349978</v>
      </c>
      <c r="H14" s="22">
        <f t="shared" si="1"/>
        <v>8705.4582644674738</v>
      </c>
      <c r="I14" s="5">
        <f t="shared" si="9"/>
        <v>23298.822683808783</v>
      </c>
      <c r="J14" s="26">
        <f t="shared" si="2"/>
        <v>7.6395830093911807E-2</v>
      </c>
      <c r="L14" s="22">
        <f t="shared" si="3"/>
        <v>28645.527729255467</v>
      </c>
      <c r="M14" s="5">
        <f>scrimecost*Meta!O11</f>
        <v>8213.1200000000008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19397.422393455134</v>
      </c>
      <c r="D15" s="5">
        <f t="shared" si="5"/>
        <v>19067.046645224538</v>
      </c>
      <c r="E15" s="5">
        <f t="shared" si="6"/>
        <v>9567.0466452245382</v>
      </c>
      <c r="F15" s="5">
        <f t="shared" si="7"/>
        <v>3425.3907296658117</v>
      </c>
      <c r="G15" s="5">
        <f t="shared" si="8"/>
        <v>15641.655915558727</v>
      </c>
      <c r="H15" s="22">
        <f t="shared" si="1"/>
        <v>8923.0947210791619</v>
      </c>
      <c r="I15" s="5">
        <f t="shared" si="9"/>
        <v>23788.441395904003</v>
      </c>
      <c r="J15" s="26">
        <f t="shared" si="2"/>
        <v>7.998685674228094E-2</v>
      </c>
      <c r="L15" s="22">
        <f t="shared" si="3"/>
        <v>29361.665922486853</v>
      </c>
      <c r="M15" s="5">
        <f>scrimecost*Meta!O12</f>
        <v>7846.9100000000008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19882.357953291514</v>
      </c>
      <c r="D16" s="5">
        <f t="shared" si="5"/>
        <v>19509.792811355153</v>
      </c>
      <c r="E16" s="5">
        <f t="shared" si="6"/>
        <v>10009.792811355153</v>
      </c>
      <c r="F16" s="5">
        <f t="shared" si="7"/>
        <v>3569.9473529074576</v>
      </c>
      <c r="G16" s="5">
        <f t="shared" si="8"/>
        <v>15939.845458447697</v>
      </c>
      <c r="H16" s="22">
        <f t="shared" si="1"/>
        <v>9146.1720891061414</v>
      </c>
      <c r="I16" s="5">
        <f t="shared" si="9"/>
        <v>24290.300575801604</v>
      </c>
      <c r="J16" s="26">
        <f t="shared" si="2"/>
        <v>8.3490297374836264E-2</v>
      </c>
      <c r="L16" s="22">
        <f t="shared" si="3"/>
        <v>30095.707570549024</v>
      </c>
      <c r="M16" s="5">
        <f>scrimecost*Meta!O13</f>
        <v>6588.65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20379.416902123801</v>
      </c>
      <c r="D17" s="5">
        <f t="shared" si="5"/>
        <v>19963.607631639032</v>
      </c>
      <c r="E17" s="5">
        <f t="shared" si="6"/>
        <v>10463.607631639032</v>
      </c>
      <c r="F17" s="5">
        <f t="shared" si="7"/>
        <v>3718.117891730144</v>
      </c>
      <c r="G17" s="5">
        <f t="shared" si="8"/>
        <v>16245.489739908888</v>
      </c>
      <c r="H17" s="22">
        <f t="shared" si="1"/>
        <v>9374.8263913337923</v>
      </c>
      <c r="I17" s="5">
        <f t="shared" si="9"/>
        <v>24804.706235196638</v>
      </c>
      <c r="J17" s="26">
        <f t="shared" si="2"/>
        <v>8.6908288235865841E-2</v>
      </c>
      <c r="L17" s="22">
        <f t="shared" si="3"/>
        <v>30848.100259812749</v>
      </c>
      <c r="M17" s="5">
        <f>scrimecost*Meta!O14</f>
        <v>6588.65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20888.902324676896</v>
      </c>
      <c r="D18" s="5">
        <f t="shared" si="5"/>
        <v>20428.767822430007</v>
      </c>
      <c r="E18" s="5">
        <f t="shared" si="6"/>
        <v>10928.767822430007</v>
      </c>
      <c r="F18" s="5">
        <f t="shared" si="7"/>
        <v>3869.9926940233972</v>
      </c>
      <c r="G18" s="5">
        <f t="shared" si="8"/>
        <v>16558.775128406611</v>
      </c>
      <c r="H18" s="22">
        <f t="shared" si="1"/>
        <v>9609.1970511171385</v>
      </c>
      <c r="I18" s="5">
        <f t="shared" si="9"/>
        <v>25331.972036076557</v>
      </c>
      <c r="J18" s="26">
        <f t="shared" si="2"/>
        <v>9.024291346613858E-2</v>
      </c>
      <c r="L18" s="22">
        <f t="shared" si="3"/>
        <v>31619.302766308065</v>
      </c>
      <c r="M18" s="5">
        <f>scrimecost*Meta!O15</f>
        <v>6588.65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21411.124882793814</v>
      </c>
      <c r="D19" s="5">
        <f t="shared" si="5"/>
        <v>20905.557017990755</v>
      </c>
      <c r="E19" s="5">
        <f t="shared" si="6"/>
        <v>11405.557017990755</v>
      </c>
      <c r="F19" s="5">
        <f t="shared" si="7"/>
        <v>4025.6643663739815</v>
      </c>
      <c r="G19" s="5">
        <f t="shared" si="8"/>
        <v>16879.892651616774</v>
      </c>
      <c r="H19" s="22">
        <f t="shared" si="1"/>
        <v>9849.4269773950655</v>
      </c>
      <c r="I19" s="5">
        <f t="shared" si="9"/>
        <v>25872.419481978468</v>
      </c>
      <c r="J19" s="26">
        <f t="shared" si="2"/>
        <v>9.3496206373721719E-2</v>
      </c>
      <c r="L19" s="22">
        <f t="shared" si="3"/>
        <v>32409.785335465764</v>
      </c>
      <c r="M19" s="5">
        <f>scrimecost*Meta!O16</f>
        <v>6588.65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21946.40300486366</v>
      </c>
      <c r="D20" s="5">
        <f t="shared" si="5"/>
        <v>21394.265943440521</v>
      </c>
      <c r="E20" s="5">
        <f t="shared" si="6"/>
        <v>11894.265943440521</v>
      </c>
      <c r="F20" s="5">
        <f t="shared" si="7"/>
        <v>4185.2278305333302</v>
      </c>
      <c r="G20" s="5">
        <f t="shared" si="8"/>
        <v>17209.03811290719</v>
      </c>
      <c r="H20" s="22">
        <f t="shared" si="1"/>
        <v>10095.662651829944</v>
      </c>
      <c r="I20" s="5">
        <f t="shared" si="9"/>
        <v>26426.378114027932</v>
      </c>
      <c r="J20" s="26">
        <f t="shared" si="2"/>
        <v>9.6670150673802843E-2</v>
      </c>
      <c r="L20" s="22">
        <f t="shared" si="3"/>
        <v>33220.029968852417</v>
      </c>
      <c r="M20" s="5">
        <f>scrimecost*Meta!O17</f>
        <v>6588.65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22495.063079985252</v>
      </c>
      <c r="D21" s="5">
        <f t="shared" si="5"/>
        <v>21895.192592026535</v>
      </c>
      <c r="E21" s="5">
        <f t="shared" si="6"/>
        <v>12395.192592026535</v>
      </c>
      <c r="F21" s="5">
        <f t="shared" si="7"/>
        <v>4348.7803812966631</v>
      </c>
      <c r="G21" s="5">
        <f t="shared" si="8"/>
        <v>17546.412210729872</v>
      </c>
      <c r="H21" s="22">
        <f t="shared" si="1"/>
        <v>10348.05421812569</v>
      </c>
      <c r="I21" s="5">
        <f t="shared" si="9"/>
        <v>26994.185711878628</v>
      </c>
      <c r="J21" s="26">
        <f t="shared" si="2"/>
        <v>9.9766681698272228E-2</v>
      </c>
      <c r="L21" s="22">
        <f t="shared" si="3"/>
        <v>34050.530718073722</v>
      </c>
      <c r="M21" s="5">
        <f>scrimecost*Meta!O18</f>
        <v>5311.6100000000006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23057.43965698488</v>
      </c>
      <c r="D22" s="5">
        <f t="shared" si="5"/>
        <v>22408.642406827195</v>
      </c>
      <c r="E22" s="5">
        <f t="shared" si="6"/>
        <v>12908.642406827195</v>
      </c>
      <c r="F22" s="5">
        <f t="shared" si="7"/>
        <v>4516.4217458290796</v>
      </c>
      <c r="G22" s="5">
        <f t="shared" si="8"/>
        <v>17892.220660998115</v>
      </c>
      <c r="H22" s="22">
        <f t="shared" si="1"/>
        <v>10606.75557357883</v>
      </c>
      <c r="I22" s="5">
        <f t="shared" si="9"/>
        <v>27576.188499675587</v>
      </c>
      <c r="J22" s="26">
        <f t="shared" si="2"/>
        <v>0.10278768757580338</v>
      </c>
      <c r="L22" s="22">
        <f t="shared" si="3"/>
        <v>34901.793986025557</v>
      </c>
      <c r="M22" s="5">
        <f>scrimecost*Meta!O19</f>
        <v>5311.6100000000006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23633.875648409503</v>
      </c>
      <c r="D23" s="5">
        <f t="shared" si="5"/>
        <v>22934.928466997877</v>
      </c>
      <c r="E23" s="5">
        <f t="shared" si="6"/>
        <v>13434.928466997877</v>
      </c>
      <c r="F23" s="5">
        <f t="shared" si="7"/>
        <v>4688.2541444748067</v>
      </c>
      <c r="G23" s="5">
        <f t="shared" si="8"/>
        <v>18246.674322523071</v>
      </c>
      <c r="H23" s="22">
        <f t="shared" si="1"/>
        <v>10871.924462918303</v>
      </c>
      <c r="I23" s="5">
        <f t="shared" si="9"/>
        <v>28172.741357167484</v>
      </c>
      <c r="J23" s="26">
        <f t="shared" si="2"/>
        <v>0.10573501038315079</v>
      </c>
      <c r="L23" s="22">
        <f t="shared" si="3"/>
        <v>35774.338835676193</v>
      </c>
      <c r="M23" s="5">
        <f>scrimecost*Meta!O20</f>
        <v>5311.6100000000006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24224.722539619739</v>
      </c>
      <c r="D24" s="5">
        <f t="shared" si="5"/>
        <v>23474.371678672822</v>
      </c>
      <c r="E24" s="5">
        <f t="shared" si="6"/>
        <v>13974.371678672822</v>
      </c>
      <c r="F24" s="5">
        <f t="shared" si="7"/>
        <v>4864.3823530866766</v>
      </c>
      <c r="G24" s="5">
        <f t="shared" si="8"/>
        <v>18609.989325586146</v>
      </c>
      <c r="H24" s="22">
        <f t="shared" si="1"/>
        <v>11143.722574491259</v>
      </c>
      <c r="I24" s="5">
        <f t="shared" si="9"/>
        <v>28784.208036096665</v>
      </c>
      <c r="J24" s="26">
        <f t="shared" si="2"/>
        <v>0.10861044726836783</v>
      </c>
      <c r="L24" s="22">
        <f t="shared" si="3"/>
        <v>36668.697306568101</v>
      </c>
      <c r="M24" s="5">
        <f>scrimecost*Meta!O21</f>
        <v>5311.6100000000006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24830.340603110231</v>
      </c>
      <c r="D25" s="5">
        <f t="shared" si="5"/>
        <v>24027.300970639644</v>
      </c>
      <c r="E25" s="5">
        <f t="shared" si="6"/>
        <v>14527.300970639644</v>
      </c>
      <c r="F25" s="5">
        <f t="shared" si="7"/>
        <v>5044.9137669138436</v>
      </c>
      <c r="G25" s="5">
        <f t="shared" si="8"/>
        <v>18982.387203725801</v>
      </c>
      <c r="H25" s="22">
        <f t="shared" si="1"/>
        <v>11422.315638853539</v>
      </c>
      <c r="I25" s="5">
        <f t="shared" si="9"/>
        <v>29410.961381999085</v>
      </c>
      <c r="J25" s="26">
        <f t="shared" si="2"/>
        <v>0.11141575154662833</v>
      </c>
      <c r="L25" s="22">
        <f t="shared" si="3"/>
        <v>37585.414739232307</v>
      </c>
      <c r="M25" s="5">
        <f>scrimecost*Meta!O22</f>
        <v>5311.6100000000006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25451.099118187984</v>
      </c>
      <c r="D26" s="5">
        <f t="shared" si="5"/>
        <v>24594.053494905631</v>
      </c>
      <c r="E26" s="5">
        <f t="shared" si="6"/>
        <v>15094.053494905631</v>
      </c>
      <c r="F26" s="5">
        <f t="shared" si="7"/>
        <v>5229.9584660866885</v>
      </c>
      <c r="G26" s="5">
        <f t="shared" si="8"/>
        <v>19364.095028818942</v>
      </c>
      <c r="H26" s="22">
        <f t="shared" si="1"/>
        <v>11707.873529824878</v>
      </c>
      <c r="I26" s="5">
        <f t="shared" si="9"/>
        <v>30053.383561549053</v>
      </c>
      <c r="J26" s="26">
        <f t="shared" si="2"/>
        <v>0.1141526337693215</v>
      </c>
      <c r="L26" s="22">
        <f t="shared" si="3"/>
        <v>38525.050107713098</v>
      </c>
      <c r="M26" s="5">
        <f>scrimecost*Meta!O23</f>
        <v>4122.21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26087.376596142683</v>
      </c>
      <c r="D27" s="5">
        <f t="shared" si="5"/>
        <v>25174.974832278273</v>
      </c>
      <c r="E27" s="5">
        <f t="shared" si="6"/>
        <v>15674.974832278273</v>
      </c>
      <c r="F27" s="5">
        <f t="shared" si="7"/>
        <v>5419.6292827388561</v>
      </c>
      <c r="G27" s="5">
        <f t="shared" si="8"/>
        <v>19755.345549539416</v>
      </c>
      <c r="H27" s="22">
        <f t="shared" si="1"/>
        <v>12000.570368070499</v>
      </c>
      <c r="I27" s="5">
        <f t="shared" si="9"/>
        <v>30711.866295587781</v>
      </c>
      <c r="J27" s="26">
        <f t="shared" si="2"/>
        <v>0.11682276276707093</v>
      </c>
      <c r="L27" s="22">
        <f t="shared" si="3"/>
        <v>39488.176360405931</v>
      </c>
      <c r="M27" s="5">
        <f>scrimecost*Meta!O24</f>
        <v>4122.21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26739.561011046251</v>
      </c>
      <c r="D28" s="5">
        <f t="shared" si="5"/>
        <v>25770.419203085228</v>
      </c>
      <c r="E28" s="5">
        <f t="shared" si="6"/>
        <v>16270.419203085228</v>
      </c>
      <c r="F28" s="5">
        <f t="shared" si="7"/>
        <v>5614.0418698073272</v>
      </c>
      <c r="G28" s="5">
        <f t="shared" si="8"/>
        <v>20156.377333277902</v>
      </c>
      <c r="H28" s="22">
        <f t="shared" si="1"/>
        <v>12300.584627272263</v>
      </c>
      <c r="I28" s="5">
        <f t="shared" si="9"/>
        <v>31386.811097977479</v>
      </c>
      <c r="J28" s="26">
        <f t="shared" si="2"/>
        <v>0.11942776666731428</v>
      </c>
      <c r="L28" s="22">
        <f t="shared" si="3"/>
        <v>40475.380769416079</v>
      </c>
      <c r="M28" s="5">
        <f>scrimecost*Meta!O25</f>
        <v>4122.21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27408.050036322406</v>
      </c>
      <c r="D29" s="5">
        <f t="shared" si="5"/>
        <v>26380.749683162358</v>
      </c>
      <c r="E29" s="5">
        <f t="shared" si="6"/>
        <v>16880.749683162358</v>
      </c>
      <c r="F29" s="5">
        <f t="shared" si="7"/>
        <v>5813.3147715525101</v>
      </c>
      <c r="G29" s="5">
        <f t="shared" si="8"/>
        <v>20567.434911609846</v>
      </c>
      <c r="H29" s="22">
        <f t="shared" si="1"/>
        <v>12608.099242954067</v>
      </c>
      <c r="I29" s="5">
        <f t="shared" si="9"/>
        <v>32078.629520426912</v>
      </c>
      <c r="J29" s="26">
        <f t="shared" si="2"/>
        <v>0.12196923388706386</v>
      </c>
      <c r="L29" s="22">
        <f t="shared" si="3"/>
        <v>41487.265288651477</v>
      </c>
      <c r="M29" s="5">
        <f>scrimecost*Meta!O26</f>
        <v>4122.21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28093.251287230458</v>
      </c>
      <c r="D30" s="5">
        <f t="shared" si="5"/>
        <v>27006.338425241411</v>
      </c>
      <c r="E30" s="5">
        <f t="shared" si="6"/>
        <v>17506.338425241411</v>
      </c>
      <c r="F30" s="5">
        <f t="shared" si="7"/>
        <v>6017.5694958413205</v>
      </c>
      <c r="G30" s="5">
        <f t="shared" si="8"/>
        <v>20988.768929400088</v>
      </c>
      <c r="H30" s="22">
        <f t="shared" si="1"/>
        <v>12923.301724027917</v>
      </c>
      <c r="I30" s="5">
        <f t="shared" si="9"/>
        <v>32787.743403437576</v>
      </c>
      <c r="J30" s="26">
        <f t="shared" si="2"/>
        <v>0.12444871410145374</v>
      </c>
      <c r="L30" s="22">
        <f t="shared" si="3"/>
        <v>42524.446920867755</v>
      </c>
      <c r="M30" s="5">
        <f>scrimecost*Meta!O27</f>
        <v>4122.21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28795.582569411221</v>
      </c>
      <c r="D31" s="5">
        <f t="shared" si="5"/>
        <v>27647.566885872446</v>
      </c>
      <c r="E31" s="5">
        <f t="shared" si="6"/>
        <v>18147.566885872446</v>
      </c>
      <c r="F31" s="5">
        <f t="shared" si="7"/>
        <v>6226.9305882373537</v>
      </c>
      <c r="G31" s="5">
        <f t="shared" si="8"/>
        <v>21420.636297635094</v>
      </c>
      <c r="H31" s="22">
        <f t="shared" si="1"/>
        <v>13246.384267128615</v>
      </c>
      <c r="I31" s="5">
        <f t="shared" si="9"/>
        <v>33514.58513352352</v>
      </c>
      <c r="J31" s="26">
        <f t="shared" si="2"/>
        <v>0.12686771918866332</v>
      </c>
      <c r="L31" s="22">
        <f t="shared" si="3"/>
        <v>43587.558093889456</v>
      </c>
      <c r="M31" s="5">
        <f>scrimecost*Meta!O28</f>
        <v>3605.7599999999998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29515.472133646497</v>
      </c>
      <c r="D32" s="5">
        <f t="shared" si="5"/>
        <v>28304.826058019255</v>
      </c>
      <c r="E32" s="5">
        <f t="shared" si="6"/>
        <v>18804.826058019255</v>
      </c>
      <c r="F32" s="5">
        <f t="shared" si="7"/>
        <v>6441.5257079432868</v>
      </c>
      <c r="G32" s="5">
        <f t="shared" si="8"/>
        <v>21863.300350075966</v>
      </c>
      <c r="H32" s="22">
        <f t="shared" si="1"/>
        <v>13577.54387380683</v>
      </c>
      <c r="I32" s="5">
        <f t="shared" si="9"/>
        <v>34259.5979068616</v>
      </c>
      <c r="J32" s="26">
        <f t="shared" si="2"/>
        <v>0.12922772415179468</v>
      </c>
      <c r="L32" s="22">
        <f t="shared" si="3"/>
        <v>44677.247046236684</v>
      </c>
      <c r="M32" s="5">
        <f>scrimecost*Meta!O29</f>
        <v>3605.7599999999998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30253.358936987661</v>
      </c>
      <c r="D33" s="5">
        <f t="shared" si="5"/>
        <v>28978.516709469735</v>
      </c>
      <c r="E33" s="5">
        <f t="shared" si="6"/>
        <v>19478.516709469735</v>
      </c>
      <c r="F33" s="5">
        <f t="shared" si="7"/>
        <v>6661.4857056418687</v>
      </c>
      <c r="G33" s="5">
        <f t="shared" si="8"/>
        <v>22317.031003827866</v>
      </c>
      <c r="H33" s="22">
        <f t="shared" si="1"/>
        <v>13916.982470651999</v>
      </c>
      <c r="I33" s="5">
        <f t="shared" si="9"/>
        <v>35023.235999533143</v>
      </c>
      <c r="J33" s="26">
        <f t="shared" si="2"/>
        <v>0.13153016801826428</v>
      </c>
      <c r="L33" s="22">
        <f t="shared" si="3"/>
        <v>45794.178222392598</v>
      </c>
      <c r="M33" s="5">
        <f>scrimecost*Meta!O30</f>
        <v>3605.7599999999998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31009.692910412352</v>
      </c>
      <c r="D34" s="5">
        <f t="shared" si="5"/>
        <v>29669.049627206477</v>
      </c>
      <c r="E34" s="5">
        <f t="shared" si="6"/>
        <v>20169.049627206477</v>
      </c>
      <c r="F34" s="5">
        <f t="shared" si="7"/>
        <v>6886.9447032829148</v>
      </c>
      <c r="G34" s="5">
        <f t="shared" si="8"/>
        <v>22782.104923923562</v>
      </c>
      <c r="H34" s="22">
        <f t="shared" si="1"/>
        <v>14264.907032418299</v>
      </c>
      <c r="I34" s="5">
        <f t="shared" si="9"/>
        <v>35805.965044521472</v>
      </c>
      <c r="J34" s="26">
        <f t="shared" si="2"/>
        <v>0.13377645471725899</v>
      </c>
      <c r="L34" s="22">
        <f t="shared" si="3"/>
        <v>46939.032677952418</v>
      </c>
      <c r="M34" s="5">
        <f>scrimecost*Meta!O31</f>
        <v>3605.7599999999998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31784.935233172655</v>
      </c>
      <c r="D35" s="5">
        <f t="shared" si="5"/>
        <v>30376.845867886637</v>
      </c>
      <c r="E35" s="5">
        <f t="shared" si="6"/>
        <v>20876.845867886637</v>
      </c>
      <c r="F35" s="5">
        <f t="shared" si="7"/>
        <v>7118.0401758649868</v>
      </c>
      <c r="G35" s="5">
        <f t="shared" si="8"/>
        <v>23258.805692021651</v>
      </c>
      <c r="H35" s="22">
        <f t="shared" si="1"/>
        <v>14621.529708228754</v>
      </c>
      <c r="I35" s="5">
        <f t="shared" si="9"/>
        <v>36608.262315634507</v>
      </c>
      <c r="J35" s="26">
        <f t="shared" si="2"/>
        <v>0.13596795393579045</v>
      </c>
      <c r="L35" s="22">
        <f t="shared" si="3"/>
        <v>48112.508494901216</v>
      </c>
      <c r="M35" s="5">
        <f>scrimecost*Meta!O32</f>
        <v>3605.7599999999998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32579.55861400198</v>
      </c>
      <c r="D36" s="5">
        <f t="shared" si="5"/>
        <v>31102.337014583809</v>
      </c>
      <c r="E36" s="5">
        <f t="shared" si="6"/>
        <v>21602.337014583809</v>
      </c>
      <c r="F36" s="5">
        <f t="shared" si="7"/>
        <v>7354.9130352616139</v>
      </c>
      <c r="G36" s="5">
        <f t="shared" si="8"/>
        <v>23747.423979322193</v>
      </c>
      <c r="H36" s="22">
        <f t="shared" si="1"/>
        <v>14987.067950934477</v>
      </c>
      <c r="I36" s="5">
        <f t="shared" si="9"/>
        <v>37430.617018525372</v>
      </c>
      <c r="J36" s="26">
        <f t="shared" si="2"/>
        <v>0.13810600195386993</v>
      </c>
      <c r="L36" s="22">
        <f t="shared" si="3"/>
        <v>49315.321207273766</v>
      </c>
      <c r="M36" s="5">
        <f>scrimecost*Meta!O33</f>
        <v>2914.03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33394.047579352024</v>
      </c>
      <c r="D37" s="5">
        <f t="shared" ref="D37:D56" si="12">IF(A37&lt;startage,1,0)*(C37*(1-initialunempprob))+IF(A37=startage,1,0)*(C37*(1-unempprob))+IF(A37&gt;startage,1,0)*(C37*(1-unempprob)+unempprob*300*52)</f>
        <v>31845.965439948399</v>
      </c>
      <c r="E37" s="5">
        <f t="shared" si="6"/>
        <v>22345.965439948399</v>
      </c>
      <c r="F37" s="5">
        <f t="shared" si="7"/>
        <v>7597.7077161431516</v>
      </c>
      <c r="G37" s="5">
        <f t="shared" si="8"/>
        <v>24248.257723805247</v>
      </c>
      <c r="H37" s="22">
        <f t="shared" ref="H37:H56" si="13">benefits*B37/expnorm</f>
        <v>15361.744649707836</v>
      </c>
      <c r="I37" s="5">
        <f t="shared" ref="I37:I56" si="14">G37+IF(A37&lt;startage,1,0)*(H37*(1-initialunempprob))+IF(A37&gt;=startage,1,0)*(H37*(1-unempprob))</f>
        <v>38273.530588988506</v>
      </c>
      <c r="J37" s="26">
        <f t="shared" ref="J37:J56" si="15">(F37-(IF(A37&gt;startage,1,0)*(unempprob*300*52)))/(IF(A37&lt;startage,1,0)*((C37+H37)*(1-initialunempprob))+IF(A37&gt;=startage,1,0)*((C37+H37)*(1-unempprob)))</f>
        <v>0.14019190245931329</v>
      </c>
      <c r="L37" s="22">
        <f t="shared" ref="L37:L56" si="16">(sincome+sbenefits)*(1-sunemp)*B37/expnorm</f>
        <v>50548.204237455597</v>
      </c>
      <c r="M37" s="5">
        <f>scrimecost*Meta!O34</f>
        <v>2914.03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34228.898768835817</v>
      </c>
      <c r="D38" s="5">
        <f t="shared" si="12"/>
        <v>32608.184575947103</v>
      </c>
      <c r="E38" s="5">
        <f t="shared" si="6"/>
        <v>23108.184575947103</v>
      </c>
      <c r="F38" s="5">
        <f t="shared" si="7"/>
        <v>7846.5722640467293</v>
      </c>
      <c r="G38" s="5">
        <f t="shared" si="8"/>
        <v>24761.612311900375</v>
      </c>
      <c r="H38" s="22">
        <f t="shared" si="13"/>
        <v>15745.78826595053</v>
      </c>
      <c r="I38" s="5">
        <f t="shared" si="14"/>
        <v>39137.51699871321</v>
      </c>
      <c r="J38" s="26">
        <f t="shared" si="15"/>
        <v>0.14222692734267267</v>
      </c>
      <c r="L38" s="22">
        <f t="shared" si="16"/>
        <v>51811.909343391984</v>
      </c>
      <c r="M38" s="5">
        <f>scrimecost*Meta!O35</f>
        <v>2914.03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35084.621238056716</v>
      </c>
      <c r="D39" s="5">
        <f t="shared" si="12"/>
        <v>33389.459190345784</v>
      </c>
      <c r="E39" s="5">
        <f t="shared" si="6"/>
        <v>23889.459190345784</v>
      </c>
      <c r="F39" s="5">
        <f t="shared" si="7"/>
        <v>8101.6584256478982</v>
      </c>
      <c r="G39" s="5">
        <f t="shared" si="8"/>
        <v>25287.800764697888</v>
      </c>
      <c r="H39" s="22">
        <f t="shared" si="13"/>
        <v>16139.432972599294</v>
      </c>
      <c r="I39" s="5">
        <f t="shared" si="14"/>
        <v>40023.103068681041</v>
      </c>
      <c r="J39" s="26">
        <f t="shared" si="15"/>
        <v>0.14421231747277941</v>
      </c>
      <c r="L39" s="22">
        <f t="shared" si="16"/>
        <v>53107.207076976782</v>
      </c>
      <c r="M39" s="5">
        <f>scrimecost*Meta!O36</f>
        <v>2914.03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35961.736769008137</v>
      </c>
      <c r="D40" s="5">
        <f t="shared" si="12"/>
        <v>34190.265670104425</v>
      </c>
      <c r="E40" s="5">
        <f t="shared" si="6"/>
        <v>24690.265670104425</v>
      </c>
      <c r="F40" s="5">
        <f t="shared" si="7"/>
        <v>8363.1217412890946</v>
      </c>
      <c r="G40" s="5">
        <f t="shared" si="8"/>
        <v>25827.143928815331</v>
      </c>
      <c r="H40" s="22">
        <f t="shared" si="13"/>
        <v>16542.918796914277</v>
      </c>
      <c r="I40" s="5">
        <f t="shared" si="14"/>
        <v>40930.828790398067</v>
      </c>
      <c r="J40" s="26">
        <f t="shared" si="15"/>
        <v>0.1461492834533713</v>
      </c>
      <c r="L40" s="22">
        <f t="shared" si="16"/>
        <v>54434.887253901194</v>
      </c>
      <c r="M40" s="5">
        <f>scrimecost*Meta!O37</f>
        <v>2914.03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36860.780188233337</v>
      </c>
      <c r="D41" s="5">
        <f t="shared" si="12"/>
        <v>35011.092311857035</v>
      </c>
      <c r="E41" s="5">
        <f t="shared" si="6"/>
        <v>25511.092311857035</v>
      </c>
      <c r="F41" s="5">
        <f t="shared" si="7"/>
        <v>8631.1216398213219</v>
      </c>
      <c r="G41" s="5">
        <f t="shared" si="8"/>
        <v>26379.970672035714</v>
      </c>
      <c r="H41" s="22">
        <f t="shared" si="13"/>
        <v>16956.491766837131</v>
      </c>
      <c r="I41" s="5">
        <f t="shared" si="14"/>
        <v>41861.247655158018</v>
      </c>
      <c r="J41" s="26">
        <f t="shared" si="15"/>
        <v>0.14803900636126588</v>
      </c>
      <c r="L41" s="22">
        <f t="shared" si="16"/>
        <v>55795.759435248729</v>
      </c>
      <c r="M41" s="5">
        <f>scrimecost*Meta!O38</f>
        <v>1946.86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37782.299692939167</v>
      </c>
      <c r="D42" s="5">
        <f t="shared" si="12"/>
        <v>35852.439619653458</v>
      </c>
      <c r="E42" s="5">
        <f t="shared" si="6"/>
        <v>26352.439619653458</v>
      </c>
      <c r="F42" s="5">
        <f t="shared" si="7"/>
        <v>8905.8215358168545</v>
      </c>
      <c r="G42" s="5">
        <f t="shared" si="8"/>
        <v>26946.618083836605</v>
      </c>
      <c r="H42" s="22">
        <f t="shared" si="13"/>
        <v>17380.404061008056</v>
      </c>
      <c r="I42" s="5">
        <f t="shared" si="14"/>
        <v>42814.926991536959</v>
      </c>
      <c r="J42" s="26">
        <f t="shared" si="15"/>
        <v>0.14988263846652888</v>
      </c>
      <c r="L42" s="22">
        <f t="shared" si="16"/>
        <v>57190.653421129937</v>
      </c>
      <c r="M42" s="5">
        <f>scrimecost*Meta!O39</f>
        <v>1946.86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38726.857185262641</v>
      </c>
      <c r="D43" s="5">
        <f t="shared" si="12"/>
        <v>36714.820610144787</v>
      </c>
      <c r="E43" s="5">
        <f t="shared" si="6"/>
        <v>27214.820610144787</v>
      </c>
      <c r="F43" s="5">
        <f t="shared" si="7"/>
        <v>9187.3889292122731</v>
      </c>
      <c r="G43" s="5">
        <f t="shared" si="8"/>
        <v>27527.431680932514</v>
      </c>
      <c r="H43" s="22">
        <f t="shared" si="13"/>
        <v>17814.914162533256</v>
      </c>
      <c r="I43" s="5">
        <f t="shared" si="14"/>
        <v>43792.448311325381</v>
      </c>
      <c r="J43" s="26">
        <f t="shared" si="15"/>
        <v>0.15168130393507809</v>
      </c>
      <c r="L43" s="22">
        <f t="shared" si="16"/>
        <v>58620.419756658179</v>
      </c>
      <c r="M43" s="5">
        <f>scrimecost*Meta!O40</f>
        <v>1946.86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39695.028614894203</v>
      </c>
      <c r="D44" s="5">
        <f t="shared" si="12"/>
        <v>37598.761125398407</v>
      </c>
      <c r="E44" s="5">
        <f t="shared" si="6"/>
        <v>28098.761125398407</v>
      </c>
      <c r="F44" s="5">
        <f t="shared" si="7"/>
        <v>9475.9955074425798</v>
      </c>
      <c r="G44" s="5">
        <f t="shared" si="8"/>
        <v>28122.765617955825</v>
      </c>
      <c r="H44" s="22">
        <f t="shared" si="13"/>
        <v>18260.287016596587</v>
      </c>
      <c r="I44" s="5">
        <f t="shared" si="14"/>
        <v>44794.407664108512</v>
      </c>
      <c r="J44" s="26">
        <f t="shared" si="15"/>
        <v>0.15343609951415055</v>
      </c>
      <c r="L44" s="22">
        <f t="shared" si="16"/>
        <v>60085.930250574638</v>
      </c>
      <c r="M44" s="5">
        <f>scrimecost*Meta!O41</f>
        <v>1946.86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40687.404330266552</v>
      </c>
      <c r="D45" s="5">
        <f t="shared" si="12"/>
        <v>38504.800153533361</v>
      </c>
      <c r="E45" s="5">
        <f t="shared" si="6"/>
        <v>29004.800153533361</v>
      </c>
      <c r="F45" s="5">
        <f t="shared" si="7"/>
        <v>9771.8172501286426</v>
      </c>
      <c r="G45" s="5">
        <f t="shared" si="8"/>
        <v>28732.982903404718</v>
      </c>
      <c r="H45" s="22">
        <f t="shared" si="13"/>
        <v>18716.794192011501</v>
      </c>
      <c r="I45" s="5">
        <f t="shared" si="14"/>
        <v>45821.416000711222</v>
      </c>
      <c r="J45" s="26">
        <f t="shared" si="15"/>
        <v>0.15514809520105047</v>
      </c>
      <c r="L45" s="22">
        <f t="shared" si="16"/>
        <v>61588.078506838996</v>
      </c>
      <c r="M45" s="5">
        <f>scrimecost*Meta!O42</f>
        <v>1946.86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41704.589438523217</v>
      </c>
      <c r="D46" s="5">
        <f t="shared" si="12"/>
        <v>39433.490157371692</v>
      </c>
      <c r="E46" s="5">
        <f t="shared" si="6"/>
        <v>29933.490157371692</v>
      </c>
      <c r="F46" s="5">
        <f t="shared" si="7"/>
        <v>10075.034536381858</v>
      </c>
      <c r="G46" s="5">
        <f t="shared" si="8"/>
        <v>29358.455620989836</v>
      </c>
      <c r="H46" s="22">
        <f t="shared" si="13"/>
        <v>19184.71404681179</v>
      </c>
      <c r="I46" s="5">
        <f t="shared" si="14"/>
        <v>46874.099545728997</v>
      </c>
      <c r="J46" s="26">
        <f t="shared" si="15"/>
        <v>0.15681833489558702</v>
      </c>
      <c r="L46" s="22">
        <f t="shared" si="16"/>
        <v>63127.780469509962</v>
      </c>
      <c r="M46" s="5">
        <f>scrimecost*Meta!O43</f>
        <v>1079.8499999999999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42747.204174486302</v>
      </c>
      <c r="D47" s="5">
        <f t="shared" si="12"/>
        <v>40385.397411305988</v>
      </c>
      <c r="E47" s="5">
        <f t="shared" si="6"/>
        <v>30885.397411305988</v>
      </c>
      <c r="F47" s="5">
        <f t="shared" si="7"/>
        <v>10385.832254791405</v>
      </c>
      <c r="G47" s="5">
        <f t="shared" si="8"/>
        <v>29999.565156514582</v>
      </c>
      <c r="H47" s="22">
        <f t="shared" si="13"/>
        <v>19664.331897982083</v>
      </c>
      <c r="I47" s="5">
        <f t="shared" si="14"/>
        <v>47953.100179372224</v>
      </c>
      <c r="J47" s="26">
        <f t="shared" si="15"/>
        <v>0.15844783703659826</v>
      </c>
      <c r="L47" s="22">
        <f t="shared" si="16"/>
        <v>64705.974981247709</v>
      </c>
      <c r="M47" s="5">
        <f>scrimecost*Meta!O44</f>
        <v>1079.8499999999999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43815.884278848454</v>
      </c>
      <c r="D48" s="5">
        <f t="shared" si="12"/>
        <v>41361.102346588639</v>
      </c>
      <c r="E48" s="5">
        <f t="shared" si="6"/>
        <v>31861.102346588639</v>
      </c>
      <c r="F48" s="5">
        <f t="shared" si="7"/>
        <v>10704.39991616119</v>
      </c>
      <c r="G48" s="5">
        <f t="shared" si="8"/>
        <v>30656.702430427449</v>
      </c>
      <c r="H48" s="22">
        <f t="shared" si="13"/>
        <v>20155.940195431634</v>
      </c>
      <c r="I48" s="5">
        <f t="shared" si="14"/>
        <v>49059.075828856534</v>
      </c>
      <c r="J48" s="26">
        <f t="shared" si="15"/>
        <v>0.16003759522295069</v>
      </c>
      <c r="L48" s="22">
        <f t="shared" si="16"/>
        <v>66323.624355778913</v>
      </c>
      <c r="M48" s="5">
        <f>scrimecost*Meta!O45</f>
        <v>1079.8499999999999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44911.28138581966</v>
      </c>
      <c r="D49" s="5">
        <f t="shared" si="12"/>
        <v>42361.19990525335</v>
      </c>
      <c r="E49" s="5">
        <f t="shared" si="6"/>
        <v>32861.19990525335</v>
      </c>
      <c r="F49" s="5">
        <f t="shared" si="7"/>
        <v>11030.931769065219</v>
      </c>
      <c r="G49" s="5">
        <f t="shared" si="8"/>
        <v>31330.268136188133</v>
      </c>
      <c r="H49" s="22">
        <f t="shared" si="13"/>
        <v>20659.838700317421</v>
      </c>
      <c r="I49" s="5">
        <f t="shared" si="14"/>
        <v>50192.700869577937</v>
      </c>
      <c r="J49" s="26">
        <f t="shared" si="15"/>
        <v>0.16158857881939212</v>
      </c>
      <c r="L49" s="22">
        <f t="shared" si="16"/>
        <v>67981.714964673374</v>
      </c>
      <c r="M49" s="5">
        <f>scrimecost*Meta!O46</f>
        <v>1079.8499999999999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46034.063420465151</v>
      </c>
      <c r="D50" s="5">
        <f t="shared" si="12"/>
        <v>43386.299902884683</v>
      </c>
      <c r="E50" s="5">
        <f t="shared" si="6"/>
        <v>33886.299902884683</v>
      </c>
      <c r="F50" s="5">
        <f t="shared" si="7"/>
        <v>11365.626918291848</v>
      </c>
      <c r="G50" s="5">
        <f t="shared" si="8"/>
        <v>32020.672984592835</v>
      </c>
      <c r="H50" s="22">
        <f t="shared" si="13"/>
        <v>21176.334667825358</v>
      </c>
      <c r="I50" s="5">
        <f t="shared" si="14"/>
        <v>51354.666536317389</v>
      </c>
      <c r="J50" s="26">
        <f t="shared" si="15"/>
        <v>0.16310173354762761</v>
      </c>
      <c r="L50" s="22">
        <f t="shared" si="16"/>
        <v>69681.257838790203</v>
      </c>
      <c r="M50" s="5">
        <f>scrimecost*Meta!O47</f>
        <v>1079.8499999999999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47184.915005976771</v>
      </c>
      <c r="D51" s="5">
        <f t="shared" si="12"/>
        <v>44437.027400456791</v>
      </c>
      <c r="E51" s="5">
        <f t="shared" si="6"/>
        <v>34937.027400456791</v>
      </c>
      <c r="F51" s="5">
        <f t="shared" si="7"/>
        <v>11752.392186294821</v>
      </c>
      <c r="G51" s="5">
        <f t="shared" si="8"/>
        <v>32684.635214161972</v>
      </c>
      <c r="H51" s="22">
        <f t="shared" si="13"/>
        <v>21705.743034520987</v>
      </c>
      <c r="I51" s="5">
        <f t="shared" si="14"/>
        <v>52501.978604679636</v>
      </c>
      <c r="J51" s="26">
        <f t="shared" si="15"/>
        <v>0.16527281045503717</v>
      </c>
      <c r="L51" s="22">
        <f t="shared" si="16"/>
        <v>71423.289284759943</v>
      </c>
      <c r="M51" s="5">
        <f>scrimecost*Meta!O48</f>
        <v>569.66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48364.537881126205</v>
      </c>
      <c r="D52" s="5">
        <f t="shared" si="12"/>
        <v>45514.023085468223</v>
      </c>
      <c r="E52" s="5">
        <f t="shared" si="6"/>
        <v>36014.023085468223</v>
      </c>
      <c r="F52" s="5">
        <f t="shared" si="7"/>
        <v>12211.730845952199</v>
      </c>
      <c r="G52" s="5">
        <f t="shared" si="8"/>
        <v>33302.292239516028</v>
      </c>
      <c r="H52" s="22">
        <f t="shared" si="13"/>
        <v>22248.386610384016</v>
      </c>
      <c r="I52" s="5">
        <f t="shared" si="14"/>
        <v>53615.069214796633</v>
      </c>
      <c r="J52" s="26">
        <f t="shared" si="15"/>
        <v>0.16836665398457756</v>
      </c>
      <c r="L52" s="22">
        <f t="shared" si="16"/>
        <v>73208.871516878949</v>
      </c>
      <c r="M52" s="5">
        <f>scrimecost*Meta!O49</f>
        <v>569.66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49573.651328154352</v>
      </c>
      <c r="D53" s="5">
        <f t="shared" si="12"/>
        <v>46617.943662604921</v>
      </c>
      <c r="E53" s="5">
        <f t="shared" si="6"/>
        <v>37117.943662604921</v>
      </c>
      <c r="F53" s="5">
        <f t="shared" si="7"/>
        <v>12682.552972100999</v>
      </c>
      <c r="G53" s="5">
        <f t="shared" si="8"/>
        <v>33935.390690503918</v>
      </c>
      <c r="H53" s="22">
        <f t="shared" si="13"/>
        <v>22804.596275643617</v>
      </c>
      <c r="I53" s="5">
        <f t="shared" si="14"/>
        <v>54755.987090166542</v>
      </c>
      <c r="J53" s="26">
        <f t="shared" si="15"/>
        <v>0.17138503791583634</v>
      </c>
      <c r="L53" s="22">
        <f t="shared" si="16"/>
        <v>75039.093304800917</v>
      </c>
      <c r="M53" s="5">
        <f>scrimecost*Meta!O50</f>
        <v>569.66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50812.992611358204</v>
      </c>
      <c r="D54" s="5">
        <f t="shared" si="12"/>
        <v>47749.462254170037</v>
      </c>
      <c r="E54" s="5">
        <f t="shared" si="6"/>
        <v>38249.462254170037</v>
      </c>
      <c r="F54" s="5">
        <f t="shared" si="7"/>
        <v>13165.14565140352</v>
      </c>
      <c r="G54" s="5">
        <f t="shared" si="8"/>
        <v>34584.316602766514</v>
      </c>
      <c r="H54" s="22">
        <f t="shared" si="13"/>
        <v>23374.711182534702</v>
      </c>
      <c r="I54" s="5">
        <f t="shared" si="14"/>
        <v>55925.427912420695</v>
      </c>
      <c r="J54" s="26">
        <f t="shared" si="15"/>
        <v>0.17432980272682055</v>
      </c>
      <c r="L54" s="22">
        <f t="shared" si="16"/>
        <v>76915.070637420926</v>
      </c>
      <c r="M54" s="5">
        <f>scrimecost*Meta!O51</f>
        <v>569.66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52083.317426642163</v>
      </c>
      <c r="D55" s="5">
        <f t="shared" si="12"/>
        <v>48909.268810524292</v>
      </c>
      <c r="E55" s="5">
        <f t="shared" si="6"/>
        <v>39409.268810524292</v>
      </c>
      <c r="F55" s="5">
        <f t="shared" si="7"/>
        <v>13659.803147688612</v>
      </c>
      <c r="G55" s="5">
        <f t="shared" si="8"/>
        <v>35249.465662835682</v>
      </c>
      <c r="H55" s="22">
        <f t="shared" si="13"/>
        <v>23959.078962098069</v>
      </c>
      <c r="I55" s="5">
        <f t="shared" si="14"/>
        <v>57124.104755231223</v>
      </c>
      <c r="J55" s="26">
        <f t="shared" si="15"/>
        <v>0.17720274400582964</v>
      </c>
      <c r="L55" s="22">
        <f t="shared" si="16"/>
        <v>78837.947403356462</v>
      </c>
      <c r="M55" s="5">
        <f>scrimecost*Meta!O52</f>
        <v>569.66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53385.400362308217</v>
      </c>
      <c r="D56" s="5">
        <f t="shared" si="12"/>
        <v>50098.070530787401</v>
      </c>
      <c r="E56" s="5">
        <f t="shared" si="6"/>
        <v>40598.070530787401</v>
      </c>
      <c r="F56" s="5">
        <f t="shared" si="7"/>
        <v>14166.827081380827</v>
      </c>
      <c r="G56" s="5">
        <f t="shared" si="8"/>
        <v>35931.243449406575</v>
      </c>
      <c r="H56" s="22">
        <f t="shared" si="13"/>
        <v>24558.055936150522</v>
      </c>
      <c r="I56" s="5">
        <f t="shared" si="14"/>
        <v>58352.748519112007</v>
      </c>
      <c r="J56" s="26">
        <f t="shared" si="15"/>
        <v>0.18000561354632622</v>
      </c>
      <c r="L56" s="22">
        <f t="shared" si="16"/>
        <v>80808.896088440379</v>
      </c>
      <c r="M56" s="5">
        <f>scrimecost*Meta!O53</f>
        <v>172.15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172.15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172.15</v>
      </c>
      <c r="N58" s="5"/>
    </row>
    <row r="59" spans="1:14" x14ac:dyDescent="0.2">
      <c r="A59" s="5">
        <v>68</v>
      </c>
      <c r="H59" s="21"/>
      <c r="I59" s="5"/>
      <c r="M59" s="5">
        <f>scrimecost*Meta!O56</f>
        <v>172.15</v>
      </c>
      <c r="N59" s="5"/>
    </row>
    <row r="60" spans="1:14" x14ac:dyDescent="0.2">
      <c r="A60" s="5">
        <v>69</v>
      </c>
      <c r="H60" s="21"/>
      <c r="I60" s="5"/>
      <c r="M60" s="5">
        <f>scrimecost*Meta!O57</f>
        <v>172.15</v>
      </c>
      <c r="N60" s="5"/>
    </row>
    <row r="61" spans="1:14" x14ac:dyDescent="0.2">
      <c r="A61" s="5">
        <v>70</v>
      </c>
      <c r="H61" s="21"/>
      <c r="I61" s="5"/>
      <c r="M61" s="5">
        <f>scrimecost*Meta!O58</f>
        <v>172.15</v>
      </c>
      <c r="N61" s="5"/>
    </row>
    <row r="62" spans="1:14" x14ac:dyDescent="0.2">
      <c r="A62" s="5">
        <v>71</v>
      </c>
      <c r="H62" s="21"/>
      <c r="I62" s="5"/>
      <c r="M62" s="5">
        <f>scrimecost*Meta!O59</f>
        <v>172.15</v>
      </c>
      <c r="N62" s="5"/>
    </row>
    <row r="63" spans="1:14" x14ac:dyDescent="0.2">
      <c r="A63" s="5">
        <v>72</v>
      </c>
      <c r="H63" s="21"/>
      <c r="M63" s="5">
        <f>scrimecost*Meta!O60</f>
        <v>172.15</v>
      </c>
      <c r="N63" s="5"/>
    </row>
    <row r="64" spans="1:14" x14ac:dyDescent="0.2">
      <c r="A64" s="5">
        <v>73</v>
      </c>
      <c r="H64" s="21"/>
      <c r="M64" s="5">
        <f>scrimecost*Meta!O61</f>
        <v>172.15</v>
      </c>
      <c r="N64" s="5"/>
    </row>
    <row r="65" spans="1:14" x14ac:dyDescent="0.2">
      <c r="A65" s="5">
        <v>74</v>
      </c>
      <c r="H65" s="21"/>
      <c r="M65" s="5">
        <f>scrimecost*Meta!O62</f>
        <v>172.15</v>
      </c>
      <c r="N65" s="5"/>
    </row>
    <row r="66" spans="1:14" x14ac:dyDescent="0.2">
      <c r="A66" s="5">
        <v>75</v>
      </c>
      <c r="H66" s="21"/>
      <c r="M66" s="5">
        <f>scrimecost*Meta!O63</f>
        <v>172.15</v>
      </c>
      <c r="N66" s="5"/>
    </row>
    <row r="67" spans="1:14" x14ac:dyDescent="0.2">
      <c r="A67" s="5">
        <v>76</v>
      </c>
      <c r="H67" s="21"/>
      <c r="M67" s="5">
        <f>scrimecost*Meta!O64</f>
        <v>172.15</v>
      </c>
      <c r="N67" s="5"/>
    </row>
    <row r="68" spans="1:14" x14ac:dyDescent="0.2">
      <c r="A68" s="5">
        <v>77</v>
      </c>
      <c r="H68" s="21"/>
      <c r="M68" s="5">
        <f>scrimecost*Meta!O65</f>
        <v>172.15</v>
      </c>
      <c r="N68" s="5"/>
    </row>
    <row r="69" spans="1:14" x14ac:dyDescent="0.2">
      <c r="A69" s="5">
        <v>78</v>
      </c>
      <c r="H69" s="21"/>
      <c r="M69" s="5">
        <f>scrimecost*Meta!O66</f>
        <v>172.15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Meta!A3+6</f>
        <v>15</v>
      </c>
      <c r="C2" s="7">
        <f>Meta!B3</f>
        <v>32067</v>
      </c>
      <c r="D2" s="7">
        <f>Meta!C3</f>
        <v>14751</v>
      </c>
      <c r="E2" s="1">
        <f>Meta!D3</f>
        <v>8.3000000000000004E-2</v>
      </c>
      <c r="F2" s="1">
        <f>Meta!F3</f>
        <v>0.57599999999999996</v>
      </c>
      <c r="G2" s="1">
        <f>Meta!I3</f>
        <v>1.978852107996969</v>
      </c>
      <c r="H2" s="1">
        <f>Meta!E3</f>
        <v>0.94099999999999995</v>
      </c>
      <c r="I2" s="13"/>
      <c r="J2" s="1">
        <f>Meta!X2</f>
        <v>0.59599999999999997</v>
      </c>
      <c r="K2" s="1">
        <f>Meta!D2</f>
        <v>8.6999999999999994E-2</v>
      </c>
      <c r="L2" s="29"/>
      <c r="N2" s="22">
        <f>Meta!T3</f>
        <v>35981</v>
      </c>
      <c r="O2" s="22">
        <f>Meta!U3</f>
        <v>16551</v>
      </c>
      <c r="P2" s="1">
        <f>Meta!V3</f>
        <v>7.2999999999999995E-2</v>
      </c>
      <c r="Q2" s="1">
        <f>Meta!X3</f>
        <v>0.61199999999999999</v>
      </c>
      <c r="R2" s="22">
        <f>Meta!W3</f>
        <v>2981</v>
      </c>
      <c r="T2" s="12">
        <f>IRR(S5:S69)+1</f>
        <v>1.0389085788595864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1515.3235371365981</v>
      </c>
      <c r="D5" s="5">
        <f>IF(A5&lt;startage,1,0)*(C5*(1-initialunempprob))+IF(A5=startage,1,0)*(C5*(1-unempprob))+IF(A5&gt;startage,1,0)*(C5*(1-unempprob)+unempprob*300*52)</f>
        <v>1383.490389405714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105.83701478953712</v>
      </c>
      <c r="G5" s="5">
        <f>D5-F5</f>
        <v>1277.653374616177</v>
      </c>
      <c r="H5" s="22">
        <f>0.1*Grade8!H5</f>
        <v>697.07073345543131</v>
      </c>
      <c r="I5" s="5">
        <f>G5+IF(A5&lt;startage,1,0)*(H5*(1-initialunempprob))+IF(A5&gt;=startage,1,0)*(H5*(1-unempprob))</f>
        <v>1914.0789542609859</v>
      </c>
      <c r="J5" s="26">
        <f t="shared" ref="J5:J36" si="0">(F5-(IF(A5&gt;startage,1,0)*(unempprob*300*52)))/(IF(A5&lt;startage,1,0)*((C5+H5)*(1-initialunempprob))+IF(A5&gt;=startage,1,0)*((C5+H5)*(1-unempprob)))</f>
        <v>5.2396741454193575E-2</v>
      </c>
      <c r="L5" s="22">
        <f>0.1*Grade8!L5</f>
        <v>2293.7286490651477</v>
      </c>
      <c r="M5" s="5"/>
      <c r="N5" s="5">
        <f>L5-Grade8!L5</f>
        <v>-20643.557841586327</v>
      </c>
      <c r="O5" s="5"/>
      <c r="P5" s="22"/>
      <c r="Q5" s="22">
        <f>0.05*feel*Grade8!G5</f>
        <v>166.7337415429048</v>
      </c>
      <c r="R5" s="22">
        <f>hstuition</f>
        <v>11298</v>
      </c>
      <c r="S5" s="22">
        <f t="shared" ref="S5:S36" si="1">IF(A5&lt;startage,1,0)*(N5-Q5-R5)+IF(A5&gt;=startage,1,0)*completionprob*(N5*spart+O5+P5)</f>
        <v>-32108.291583129234</v>
      </c>
      <c r="T5" s="22">
        <f t="shared" ref="T5:T36" si="2">S5/sreturn^(A5-startage+1)</f>
        <v>-32108.291583129234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16204.849200407814</v>
      </c>
      <c r="D6" s="5">
        <f t="shared" ref="D6:D36" si="5">IF(A6&lt;startage,1,0)*(C6*(1-initialunempprob))+IF(A6=startage,1,0)*(C6*(1-unempprob))+IF(A6&gt;startage,1,0)*(C6*(1-unempprob)+unempprob*300*52)</f>
        <v>14859.846716773967</v>
      </c>
      <c r="E6" s="5">
        <f t="shared" ref="E6:E56" si="6">IF(D6-9500&gt;0,1,0)*(D6-9500)</f>
        <v>5359.8467167739673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2208.7476171880016</v>
      </c>
      <c r="G6" s="5">
        <f t="shared" ref="G6:G56" si="8">D6-F6</f>
        <v>12651.099099585965</v>
      </c>
      <c r="H6" s="22">
        <f t="shared" ref="H6:H36" si="9">benefits*B6/expnorm</f>
        <v>7454.3215940130249</v>
      </c>
      <c r="I6" s="5">
        <f t="shared" ref="I6:I36" si="10">G6+IF(A6&lt;startage,1,0)*(H6*(1-initialunempprob))+IF(A6&gt;=startage,1,0)*(H6*(1-unempprob))</f>
        <v>19486.712001295909</v>
      </c>
      <c r="J6" s="26">
        <f t="shared" si="0"/>
        <v>0.10180690596230614</v>
      </c>
      <c r="L6" s="22">
        <f t="shared" ref="L6:L36" si="11">(sincome+sbenefits)*(1-sunemp)*B6/expnorm</f>
        <v>24608.79405954808</v>
      </c>
      <c r="M6" s="5">
        <f>scrimecost*Meta!O3</f>
        <v>5532.7359999999999</v>
      </c>
      <c r="N6" s="5">
        <f>L6-Grade8!L6</f>
        <v>1098.0754066303198</v>
      </c>
      <c r="O6" s="5">
        <f>Grade8!M6-M6</f>
        <v>276.54400000000078</v>
      </c>
      <c r="P6" s="22">
        <f t="shared" ref="P6:P37" si="12">(spart-initialspart)*(L6*J6+nptrans)</f>
        <v>144.94952292265884</v>
      </c>
      <c r="S6" s="22">
        <f t="shared" si="1"/>
        <v>1028.9982471453707</v>
      </c>
      <c r="T6" s="22">
        <f t="shared" si="2"/>
        <v>990.46082406491018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16609.970430418009</v>
      </c>
      <c r="D7" s="5">
        <f t="shared" si="5"/>
        <v>16526.142884693316</v>
      </c>
      <c r="E7" s="5">
        <f t="shared" si="6"/>
        <v>7026.1428846933159</v>
      </c>
      <c r="F7" s="5">
        <f t="shared" si="7"/>
        <v>2669.4785076177022</v>
      </c>
      <c r="G7" s="5">
        <f t="shared" si="8"/>
        <v>13856.664377075613</v>
      </c>
      <c r="H7" s="22">
        <f t="shared" si="9"/>
        <v>7640.6796338633494</v>
      </c>
      <c r="I7" s="5">
        <f t="shared" si="10"/>
        <v>20863.167601328303</v>
      </c>
      <c r="J7" s="26">
        <f t="shared" si="0"/>
        <v>6.1817070811758433E-2</v>
      </c>
      <c r="L7" s="22">
        <f t="shared" si="11"/>
        <v>25224.013911036778</v>
      </c>
      <c r="M7" s="5">
        <f>scrimecost*Meta!O4</f>
        <v>6999.3879999999999</v>
      </c>
      <c r="N7" s="5">
        <f>L7-Grade8!L7</f>
        <v>1125.5272917960756</v>
      </c>
      <c r="O7" s="5">
        <f>Grade8!M7-M7</f>
        <v>349.85199999999986</v>
      </c>
      <c r="P7" s="22">
        <f t="shared" si="12"/>
        <v>129.81239446552556</v>
      </c>
      <c r="S7" s="22">
        <f t="shared" si="1"/>
        <v>1099.5463583190849</v>
      </c>
      <c r="T7" s="22">
        <f t="shared" si="2"/>
        <v>1018.7294930204322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17025.219691178456</v>
      </c>
      <c r="D8" s="5">
        <f t="shared" si="5"/>
        <v>16906.926456810645</v>
      </c>
      <c r="E8" s="5">
        <f t="shared" si="6"/>
        <v>7406.9264568106446</v>
      </c>
      <c r="F8" s="5">
        <f t="shared" si="7"/>
        <v>2774.765165308143</v>
      </c>
      <c r="G8" s="5">
        <f t="shared" si="8"/>
        <v>14132.161291502502</v>
      </c>
      <c r="H8" s="22">
        <f t="shared" si="9"/>
        <v>7831.6966247099335</v>
      </c>
      <c r="I8" s="5">
        <f t="shared" si="10"/>
        <v>21313.82709636151</v>
      </c>
      <c r="J8" s="26">
        <f t="shared" si="0"/>
        <v>6.492843087794882E-2</v>
      </c>
      <c r="L8" s="22">
        <f t="shared" si="11"/>
        <v>25854.614258812697</v>
      </c>
      <c r="M8" s="5">
        <f>scrimecost*Meta!O5</f>
        <v>8084.4720000000007</v>
      </c>
      <c r="N8" s="5">
        <f>L8-Grade8!L8</f>
        <v>1153.6654740909762</v>
      </c>
      <c r="O8" s="5">
        <f>Grade8!M8-M8</f>
        <v>404.08800000000065</v>
      </c>
      <c r="P8" s="22">
        <f t="shared" si="12"/>
        <v>131.72319255646974</v>
      </c>
      <c r="S8" s="22">
        <f t="shared" si="1"/>
        <v>1168.5850494008391</v>
      </c>
      <c r="T8" s="22">
        <f t="shared" si="2"/>
        <v>1042.145429618603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17450.850183457922</v>
      </c>
      <c r="D9" s="5">
        <f t="shared" si="5"/>
        <v>17297.229618230915</v>
      </c>
      <c r="E9" s="5">
        <f t="shared" si="6"/>
        <v>7797.2296182309146</v>
      </c>
      <c r="F9" s="5">
        <f t="shared" si="7"/>
        <v>2882.6839894408477</v>
      </c>
      <c r="G9" s="5">
        <f t="shared" si="8"/>
        <v>14414.545628790067</v>
      </c>
      <c r="H9" s="22">
        <f t="shared" si="9"/>
        <v>8027.4890403276813</v>
      </c>
      <c r="I9" s="5">
        <f t="shared" si="10"/>
        <v>21775.753078770551</v>
      </c>
      <c r="J9" s="26">
        <f t="shared" si="0"/>
        <v>6.7963904113256618E-2</v>
      </c>
      <c r="L9" s="22">
        <f t="shared" si="11"/>
        <v>26500.979615283017</v>
      </c>
      <c r="M9" s="5">
        <f>scrimecost*Meta!O6</f>
        <v>9825.3760000000002</v>
      </c>
      <c r="N9" s="5">
        <f>L9-Grade8!L9</f>
        <v>1182.5071109432538</v>
      </c>
      <c r="O9" s="5">
        <f>Grade8!M9-M9</f>
        <v>491.10399999999936</v>
      </c>
      <c r="P9" s="22">
        <f t="shared" si="12"/>
        <v>133.68176059968752</v>
      </c>
      <c r="S9" s="22">
        <f t="shared" si="1"/>
        <v>1268.9197858596376</v>
      </c>
      <c r="T9" s="22">
        <f t="shared" si="2"/>
        <v>1089.2431545378395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17887.121438044363</v>
      </c>
      <c r="D10" s="5">
        <f t="shared" si="5"/>
        <v>17697.290358686681</v>
      </c>
      <c r="E10" s="5">
        <f t="shared" si="6"/>
        <v>8197.2903586866814</v>
      </c>
      <c r="F10" s="5">
        <f t="shared" si="7"/>
        <v>2993.3007841768676</v>
      </c>
      <c r="G10" s="5">
        <f t="shared" si="8"/>
        <v>14703.989574509815</v>
      </c>
      <c r="H10" s="22">
        <f t="shared" si="9"/>
        <v>8228.1762663358732</v>
      </c>
      <c r="I10" s="5">
        <f t="shared" si="10"/>
        <v>22249.227210739809</v>
      </c>
      <c r="J10" s="26">
        <f t="shared" si="0"/>
        <v>7.0925341415995852E-2</v>
      </c>
      <c r="L10" s="22">
        <f t="shared" si="11"/>
        <v>27163.504105665088</v>
      </c>
      <c r="M10" s="5">
        <f>scrimecost*Meta!O7</f>
        <v>10502.063</v>
      </c>
      <c r="N10" s="5">
        <f>L10-Grade8!L10</f>
        <v>1212.0697887168353</v>
      </c>
      <c r="O10" s="5">
        <f>Grade8!M10-M10</f>
        <v>524.92699999999968</v>
      </c>
      <c r="P10" s="22">
        <f t="shared" si="12"/>
        <v>135.68929284398575</v>
      </c>
      <c r="S10" s="22">
        <f t="shared" si="1"/>
        <v>1319.661226329906</v>
      </c>
      <c r="T10" s="22">
        <f t="shared" si="2"/>
        <v>1090.3747706714228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18334.29947399547</v>
      </c>
      <c r="D11" s="5">
        <f t="shared" si="5"/>
        <v>18107.352617653847</v>
      </c>
      <c r="E11" s="5">
        <f t="shared" si="6"/>
        <v>8607.3526176538471</v>
      </c>
      <c r="F11" s="5">
        <f t="shared" si="7"/>
        <v>3112.050629663981</v>
      </c>
      <c r="G11" s="5">
        <f t="shared" si="8"/>
        <v>14995.301987989866</v>
      </c>
      <c r="H11" s="22">
        <f t="shared" si="9"/>
        <v>8433.880672994268</v>
      </c>
      <c r="I11" s="5">
        <f t="shared" si="10"/>
        <v>22729.170565125609</v>
      </c>
      <c r="J11" s="26">
        <f t="shared" si="0"/>
        <v>7.4033221187034953E-2</v>
      </c>
      <c r="L11" s="22">
        <f t="shared" si="11"/>
        <v>27842.591708306714</v>
      </c>
      <c r="M11" s="5">
        <f>scrimecost*Meta!O8</f>
        <v>10057.894</v>
      </c>
      <c r="N11" s="5">
        <f>L11-Grade8!L11</f>
        <v>1242.3715334347544</v>
      </c>
      <c r="O11" s="5">
        <f>Grade8!M11-M11</f>
        <v>502.72600000000057</v>
      </c>
      <c r="P11" s="22">
        <f t="shared" si="12"/>
        <v>137.84442800578213</v>
      </c>
      <c r="S11" s="22">
        <f t="shared" si="1"/>
        <v>1318.2485998862489</v>
      </c>
      <c r="T11" s="22">
        <f t="shared" si="2"/>
        <v>1048.4152361661149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18792.656960845357</v>
      </c>
      <c r="D12" s="5">
        <f t="shared" si="5"/>
        <v>18527.666433095193</v>
      </c>
      <c r="E12" s="5">
        <f t="shared" si="6"/>
        <v>9027.6664330951935</v>
      </c>
      <c r="F12" s="5">
        <f t="shared" si="7"/>
        <v>3249.2830904055809</v>
      </c>
      <c r="G12" s="5">
        <f t="shared" si="8"/>
        <v>15278.383342689613</v>
      </c>
      <c r="H12" s="22">
        <f t="shared" si="9"/>
        <v>8644.7276898191249</v>
      </c>
      <c r="I12" s="5">
        <f t="shared" si="10"/>
        <v>23205.598634253751</v>
      </c>
      <c r="J12" s="26">
        <f t="shared" si="0"/>
        <v>7.7681905480060376E-2</v>
      </c>
      <c r="L12" s="22">
        <f t="shared" si="11"/>
        <v>28538.656501014379</v>
      </c>
      <c r="M12" s="5">
        <f>scrimecost*Meta!O9</f>
        <v>9133.7839999999997</v>
      </c>
      <c r="N12" s="5">
        <f>L12-Grade8!L12</f>
        <v>1273.4308217706202</v>
      </c>
      <c r="O12" s="5">
        <f>Grade8!M12-M12</f>
        <v>456.53600000000006</v>
      </c>
      <c r="P12" s="22">
        <f t="shared" si="12"/>
        <v>140.33499546943548</v>
      </c>
      <c r="S12" s="22">
        <f t="shared" si="1"/>
        <v>1295.0142295478647</v>
      </c>
      <c r="T12" s="22">
        <f t="shared" si="2"/>
        <v>991.36415724561834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19262.473384866491</v>
      </c>
      <c r="D13" s="5">
        <f t="shared" si="5"/>
        <v>18958.488093922573</v>
      </c>
      <c r="E13" s="5">
        <f t="shared" si="6"/>
        <v>9458.4880939225732</v>
      </c>
      <c r="F13" s="5">
        <f t="shared" si="7"/>
        <v>3389.9463626657198</v>
      </c>
      <c r="G13" s="5">
        <f t="shared" si="8"/>
        <v>15568.541731256853</v>
      </c>
      <c r="H13" s="22">
        <f t="shared" si="9"/>
        <v>8860.8458820646028</v>
      </c>
      <c r="I13" s="5">
        <f t="shared" si="10"/>
        <v>23693.937405110097</v>
      </c>
      <c r="J13" s="26">
        <f t="shared" si="0"/>
        <v>8.1241597473255864E-2</v>
      </c>
      <c r="L13" s="22">
        <f t="shared" si="11"/>
        <v>29252.122913539741</v>
      </c>
      <c r="M13" s="5">
        <f>scrimecost*Meta!O10</f>
        <v>8370.6479999999992</v>
      </c>
      <c r="N13" s="5">
        <f>L13-Grade8!L13</f>
        <v>1305.2665923148925</v>
      </c>
      <c r="O13" s="5">
        <f>Grade8!M13-M13</f>
        <v>418.39199999999983</v>
      </c>
      <c r="P13" s="22">
        <f t="shared" si="12"/>
        <v>142.88782711968014</v>
      </c>
      <c r="S13" s="22">
        <f t="shared" si="1"/>
        <v>1279.856905701027</v>
      </c>
      <c r="T13" s="22">
        <f t="shared" si="2"/>
        <v>943.06745145659647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19744.035219488153</v>
      </c>
      <c r="D14" s="5">
        <f t="shared" si="5"/>
        <v>19400.080296270637</v>
      </c>
      <c r="E14" s="5">
        <f t="shared" si="6"/>
        <v>9900.0802962706366</v>
      </c>
      <c r="F14" s="5">
        <f t="shared" si="7"/>
        <v>3534.126216732363</v>
      </c>
      <c r="G14" s="5">
        <f t="shared" si="8"/>
        <v>15865.954079538275</v>
      </c>
      <c r="H14" s="22">
        <f t="shared" si="9"/>
        <v>9082.367029116218</v>
      </c>
      <c r="I14" s="5">
        <f t="shared" si="10"/>
        <v>24194.484645237848</v>
      </c>
      <c r="J14" s="26">
        <f t="shared" si="0"/>
        <v>8.4714467710519811E-2</v>
      </c>
      <c r="L14" s="22">
        <f t="shared" si="11"/>
        <v>29983.425986378232</v>
      </c>
      <c r="M14" s="5">
        <f>scrimecost*Meta!O11</f>
        <v>7822.1440000000002</v>
      </c>
      <c r="N14" s="5">
        <f>L14-Grade8!L14</f>
        <v>1337.8982571227643</v>
      </c>
      <c r="O14" s="5">
        <f>Grade8!M14-M14</f>
        <v>390.97600000000057</v>
      </c>
      <c r="P14" s="22">
        <f t="shared" si="12"/>
        <v>145.50447956118091</v>
      </c>
      <c r="S14" s="22">
        <f t="shared" si="1"/>
        <v>1275.3130343580146</v>
      </c>
      <c r="T14" s="22">
        <f t="shared" si="2"/>
        <v>904.52548146858032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20237.636099975356</v>
      </c>
      <c r="D15" s="5">
        <f t="shared" si="5"/>
        <v>19852.712303677403</v>
      </c>
      <c r="E15" s="5">
        <f t="shared" si="6"/>
        <v>10352.712303677403</v>
      </c>
      <c r="F15" s="5">
        <f t="shared" si="7"/>
        <v>3681.9105671506723</v>
      </c>
      <c r="G15" s="5">
        <f t="shared" si="8"/>
        <v>16170.80173652673</v>
      </c>
      <c r="H15" s="22">
        <f t="shared" si="9"/>
        <v>9309.4262048441215</v>
      </c>
      <c r="I15" s="5">
        <f t="shared" si="10"/>
        <v>24707.54556636879</v>
      </c>
      <c r="J15" s="26">
        <f t="shared" si="0"/>
        <v>8.8102633795655347E-2</v>
      </c>
      <c r="L15" s="22">
        <f t="shared" si="11"/>
        <v>30733.011636037681</v>
      </c>
      <c r="M15" s="5">
        <f>scrimecost*Meta!O12</f>
        <v>7473.3670000000002</v>
      </c>
      <c r="N15" s="5">
        <f>L15-Grade8!L15</f>
        <v>1371.3457135508288</v>
      </c>
      <c r="O15" s="5">
        <f>Grade8!M15-M15</f>
        <v>373.54300000000057</v>
      </c>
      <c r="P15" s="22">
        <f t="shared" si="12"/>
        <v>148.18654831371921</v>
      </c>
      <c r="S15" s="22">
        <f t="shared" si="1"/>
        <v>1280.694530631424</v>
      </c>
      <c r="T15" s="22">
        <f t="shared" si="2"/>
        <v>874.32365769769774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20743.577002474736</v>
      </c>
      <c r="D16" s="5">
        <f t="shared" si="5"/>
        <v>20316.660111269332</v>
      </c>
      <c r="E16" s="5">
        <f t="shared" si="6"/>
        <v>10816.660111269332</v>
      </c>
      <c r="F16" s="5">
        <f t="shared" si="7"/>
        <v>3833.3895263294366</v>
      </c>
      <c r="G16" s="5">
        <f t="shared" si="8"/>
        <v>16483.270584939895</v>
      </c>
      <c r="H16" s="22">
        <f t="shared" si="9"/>
        <v>9542.1618599652247</v>
      </c>
      <c r="I16" s="5">
        <f t="shared" si="10"/>
        <v>25233.433010528006</v>
      </c>
      <c r="J16" s="26">
        <f t="shared" si="0"/>
        <v>9.1408161683592365E-2</v>
      </c>
      <c r="L16" s="22">
        <f t="shared" si="11"/>
        <v>31501.336926938624</v>
      </c>
      <c r="M16" s="5">
        <f>scrimecost*Meta!O13</f>
        <v>6275.0050000000001</v>
      </c>
      <c r="N16" s="5">
        <f>L16-Grade8!L16</f>
        <v>1405.6293563895997</v>
      </c>
      <c r="O16" s="5">
        <f>Grade8!M16-M16</f>
        <v>313.64499999999953</v>
      </c>
      <c r="P16" s="22">
        <f t="shared" si="12"/>
        <v>150.93566878507093</v>
      </c>
      <c r="S16" s="22">
        <f t="shared" si="1"/>
        <v>1246.6611106366706</v>
      </c>
      <c r="T16" s="22">
        <f t="shared" si="2"/>
        <v>819.21473349492783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21262.166427536606</v>
      </c>
      <c r="D17" s="5">
        <f t="shared" si="5"/>
        <v>20792.206614051069</v>
      </c>
      <c r="E17" s="5">
        <f t="shared" si="6"/>
        <v>11292.206614051069</v>
      </c>
      <c r="F17" s="5">
        <f t="shared" si="7"/>
        <v>3988.6554594876739</v>
      </c>
      <c r="G17" s="5">
        <f t="shared" si="8"/>
        <v>16803.551154563396</v>
      </c>
      <c r="H17" s="22">
        <f t="shared" si="9"/>
        <v>9780.7159064643547</v>
      </c>
      <c r="I17" s="5">
        <f t="shared" si="10"/>
        <v>25772.467640791212</v>
      </c>
      <c r="J17" s="26">
        <f t="shared" si="0"/>
        <v>9.4633066940116403E-2</v>
      </c>
      <c r="L17" s="22">
        <f t="shared" si="11"/>
        <v>32288.870350112087</v>
      </c>
      <c r="M17" s="5">
        <f>scrimecost*Meta!O14</f>
        <v>6275.0050000000001</v>
      </c>
      <c r="N17" s="5">
        <f>L17-Grade8!L17</f>
        <v>1440.7700902993383</v>
      </c>
      <c r="O17" s="5">
        <f>Grade8!M17-M17</f>
        <v>313.64499999999953</v>
      </c>
      <c r="P17" s="22">
        <f t="shared" si="12"/>
        <v>153.75351726820648</v>
      </c>
      <c r="S17" s="22">
        <f t="shared" si="1"/>
        <v>1269.5499735920482</v>
      </c>
      <c r="T17" s="22">
        <f t="shared" si="2"/>
        <v>803.01158483071174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21793.72058822502</v>
      </c>
      <c r="D18" s="5">
        <f t="shared" si="5"/>
        <v>21279.641779402344</v>
      </c>
      <c r="E18" s="5">
        <f t="shared" si="6"/>
        <v>11779.641779402344</v>
      </c>
      <c r="F18" s="5">
        <f t="shared" si="7"/>
        <v>4147.8030409748653</v>
      </c>
      <c r="G18" s="5">
        <f t="shared" si="8"/>
        <v>17131.838738427479</v>
      </c>
      <c r="H18" s="22">
        <f t="shared" si="9"/>
        <v>10025.233804125963</v>
      </c>
      <c r="I18" s="5">
        <f t="shared" si="10"/>
        <v>26324.978136810987</v>
      </c>
      <c r="J18" s="26">
        <f t="shared" si="0"/>
        <v>9.7779315970871514E-2</v>
      </c>
      <c r="L18" s="22">
        <f t="shared" si="11"/>
        <v>33096.09210886489</v>
      </c>
      <c r="M18" s="5">
        <f>scrimecost*Meta!O15</f>
        <v>6275.0050000000001</v>
      </c>
      <c r="N18" s="5">
        <f>L18-Grade8!L18</f>
        <v>1476.7893425568254</v>
      </c>
      <c r="O18" s="5">
        <f>Grade8!M18-M18</f>
        <v>313.64499999999953</v>
      </c>
      <c r="P18" s="22">
        <f t="shared" si="12"/>
        <v>156.64181196342042</v>
      </c>
      <c r="S18" s="22">
        <f t="shared" si="1"/>
        <v>1293.0110581213135</v>
      </c>
      <c r="T18" s="22">
        <f t="shared" si="2"/>
        <v>787.22144537130168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22338.563602930644</v>
      </c>
      <c r="D19" s="5">
        <f t="shared" si="5"/>
        <v>21779.262823887402</v>
      </c>
      <c r="E19" s="5">
        <f t="shared" si="6"/>
        <v>12279.262823887402</v>
      </c>
      <c r="F19" s="5">
        <f t="shared" si="7"/>
        <v>4310.9293119992362</v>
      </c>
      <c r="G19" s="5">
        <f t="shared" si="8"/>
        <v>17468.333511888166</v>
      </c>
      <c r="H19" s="22">
        <f t="shared" si="9"/>
        <v>10275.864649229114</v>
      </c>
      <c r="I19" s="5">
        <f t="shared" si="10"/>
        <v>26891.301395231261</v>
      </c>
      <c r="J19" s="26">
        <f t="shared" si="0"/>
        <v>0.10084882722038871</v>
      </c>
      <c r="L19" s="22">
        <f t="shared" si="11"/>
        <v>33923.494411586507</v>
      </c>
      <c r="M19" s="5">
        <f>scrimecost*Meta!O16</f>
        <v>6275.0050000000001</v>
      </c>
      <c r="N19" s="5">
        <f>L19-Grade8!L19</f>
        <v>1513.7090761207437</v>
      </c>
      <c r="O19" s="5">
        <f>Grade8!M19-M19</f>
        <v>313.64499999999953</v>
      </c>
      <c r="P19" s="22">
        <f t="shared" si="12"/>
        <v>159.60231402601471</v>
      </c>
      <c r="S19" s="22">
        <f t="shared" si="1"/>
        <v>1317.0586697638066</v>
      </c>
      <c r="T19" s="22">
        <f t="shared" si="2"/>
        <v>771.83144216356663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22897.027693003907</v>
      </c>
      <c r="D20" s="5">
        <f t="shared" si="5"/>
        <v>22291.374394484585</v>
      </c>
      <c r="E20" s="5">
        <f t="shared" si="6"/>
        <v>12791.374394484585</v>
      </c>
      <c r="F20" s="5">
        <f t="shared" si="7"/>
        <v>4478.1337397992165</v>
      </c>
      <c r="G20" s="5">
        <f t="shared" si="8"/>
        <v>17813.240654685367</v>
      </c>
      <c r="H20" s="22">
        <f t="shared" si="9"/>
        <v>10532.761265459838</v>
      </c>
      <c r="I20" s="5">
        <f t="shared" si="10"/>
        <v>27471.78273511204</v>
      </c>
      <c r="J20" s="26">
        <f t="shared" si="0"/>
        <v>0.1038434723418689</v>
      </c>
      <c r="L20" s="22">
        <f t="shared" si="11"/>
        <v>34771.581771876168</v>
      </c>
      <c r="M20" s="5">
        <f>scrimecost*Meta!O17</f>
        <v>6275.0050000000001</v>
      </c>
      <c r="N20" s="5">
        <f>L20-Grade8!L20</f>
        <v>1551.5518030237508</v>
      </c>
      <c r="O20" s="5">
        <f>Grade8!M20-M20</f>
        <v>313.64499999999953</v>
      </c>
      <c r="P20" s="22">
        <f t="shared" si="12"/>
        <v>162.63682864017383</v>
      </c>
      <c r="S20" s="22">
        <f t="shared" si="1"/>
        <v>1341.7074716973571</v>
      </c>
      <c r="T20" s="22">
        <f t="shared" si="2"/>
        <v>756.82914962585642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23469.453385329009</v>
      </c>
      <c r="D21" s="5">
        <f t="shared" si="5"/>
        <v>22816.2887543467</v>
      </c>
      <c r="E21" s="5">
        <f t="shared" si="6"/>
        <v>13316.2887543467</v>
      </c>
      <c r="F21" s="5">
        <f t="shared" si="7"/>
        <v>4649.5182782941974</v>
      </c>
      <c r="G21" s="5">
        <f t="shared" si="8"/>
        <v>18166.770476052501</v>
      </c>
      <c r="H21" s="22">
        <f t="shared" si="9"/>
        <v>10796.080297096336</v>
      </c>
      <c r="I21" s="5">
        <f t="shared" si="10"/>
        <v>28066.776108489841</v>
      </c>
      <c r="J21" s="26">
        <f t="shared" si="0"/>
        <v>0.10676507733843492</v>
      </c>
      <c r="L21" s="22">
        <f t="shared" si="11"/>
        <v>35640.871316173078</v>
      </c>
      <c r="M21" s="5">
        <f>scrimecost*Meta!O18</f>
        <v>5058.7570000000005</v>
      </c>
      <c r="N21" s="5">
        <f>L21-Grade8!L21</f>
        <v>1590.3405980993557</v>
      </c>
      <c r="O21" s="5">
        <f>Grade8!M21-M21</f>
        <v>252.85300000000007</v>
      </c>
      <c r="P21" s="22">
        <f t="shared" si="12"/>
        <v>165.74720611968695</v>
      </c>
      <c r="S21" s="22">
        <f t="shared" si="1"/>
        <v>1309.7672216792596</v>
      </c>
      <c r="T21" s="22">
        <f t="shared" si="2"/>
        <v>711.14276753540491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24056.189719962229</v>
      </c>
      <c r="D22" s="5">
        <f t="shared" si="5"/>
        <v>23354.325973205363</v>
      </c>
      <c r="E22" s="5">
        <f t="shared" si="6"/>
        <v>13854.325973205363</v>
      </c>
      <c r="F22" s="5">
        <f t="shared" si="7"/>
        <v>4825.1874302515507</v>
      </c>
      <c r="G22" s="5">
        <f t="shared" si="8"/>
        <v>18529.138542953813</v>
      </c>
      <c r="H22" s="22">
        <f t="shared" si="9"/>
        <v>11065.982304523744</v>
      </c>
      <c r="I22" s="5">
        <f t="shared" si="10"/>
        <v>28676.644316202088</v>
      </c>
      <c r="J22" s="26">
        <f t="shared" si="0"/>
        <v>0.10961542367654808</v>
      </c>
      <c r="L22" s="22">
        <f t="shared" si="11"/>
        <v>36531.893099077395</v>
      </c>
      <c r="M22" s="5">
        <f>scrimecost*Meta!O19</f>
        <v>5058.7570000000005</v>
      </c>
      <c r="N22" s="5">
        <f>L22-Grade8!L22</f>
        <v>1630.0991130518378</v>
      </c>
      <c r="O22" s="5">
        <f>Grade8!M22-M22</f>
        <v>252.85300000000007</v>
      </c>
      <c r="P22" s="22">
        <f t="shared" si="12"/>
        <v>168.93534303618785</v>
      </c>
      <c r="S22" s="22">
        <f t="shared" si="1"/>
        <v>1335.6638692107015</v>
      </c>
      <c r="T22" s="22">
        <f t="shared" si="2"/>
        <v>698.04356138600031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24657.594462961286</v>
      </c>
      <c r="D23" s="5">
        <f t="shared" si="5"/>
        <v>23905.814122535499</v>
      </c>
      <c r="E23" s="5">
        <f t="shared" si="6"/>
        <v>14405.814122535499</v>
      </c>
      <c r="F23" s="5">
        <f t="shared" si="7"/>
        <v>5005.248311007841</v>
      </c>
      <c r="G23" s="5">
        <f t="shared" si="8"/>
        <v>18900.56581152766</v>
      </c>
      <c r="H23" s="22">
        <f t="shared" si="9"/>
        <v>11342.631862136835</v>
      </c>
      <c r="I23" s="5">
        <f t="shared" si="10"/>
        <v>29301.759229107138</v>
      </c>
      <c r="J23" s="26">
        <f t="shared" si="0"/>
        <v>0.11239624937226836</v>
      </c>
      <c r="L23" s="22">
        <f t="shared" si="11"/>
        <v>37445.190426554334</v>
      </c>
      <c r="M23" s="5">
        <f>scrimecost*Meta!O20</f>
        <v>5058.7570000000005</v>
      </c>
      <c r="N23" s="5">
        <f>L23-Grade8!L23</f>
        <v>1670.851590878141</v>
      </c>
      <c r="O23" s="5">
        <f>Grade8!M23-M23</f>
        <v>252.85300000000007</v>
      </c>
      <c r="P23" s="22">
        <f t="shared" si="12"/>
        <v>172.20318337560141</v>
      </c>
      <c r="S23" s="22">
        <f t="shared" si="1"/>
        <v>1362.2079329304354</v>
      </c>
      <c r="T23" s="22">
        <f t="shared" si="2"/>
        <v>685.25374878311789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25274.034324535318</v>
      </c>
      <c r="D24" s="5">
        <f t="shared" si="5"/>
        <v>24471.089475598888</v>
      </c>
      <c r="E24" s="5">
        <f t="shared" si="6"/>
        <v>14971.089475598888</v>
      </c>
      <c r="F24" s="5">
        <f t="shared" si="7"/>
        <v>5189.8107137830375</v>
      </c>
      <c r="G24" s="5">
        <f t="shared" si="8"/>
        <v>19281.278761815851</v>
      </c>
      <c r="H24" s="22">
        <f t="shared" si="9"/>
        <v>11626.197658690257</v>
      </c>
      <c r="I24" s="5">
        <f t="shared" si="10"/>
        <v>29942.502014834816</v>
      </c>
      <c r="J24" s="26">
        <f t="shared" si="0"/>
        <v>0.11510925005101978</v>
      </c>
      <c r="L24" s="22">
        <f t="shared" si="11"/>
        <v>38381.320187218189</v>
      </c>
      <c r="M24" s="5">
        <f>scrimecost*Meta!O21</f>
        <v>5058.7570000000005</v>
      </c>
      <c r="N24" s="5">
        <f>L24-Grade8!L24</f>
        <v>1712.6228806500876</v>
      </c>
      <c r="O24" s="5">
        <f>Grade8!M24-M24</f>
        <v>252.85300000000007</v>
      </c>
      <c r="P24" s="22">
        <f t="shared" si="12"/>
        <v>175.55271972350019</v>
      </c>
      <c r="S24" s="22">
        <f t="shared" si="1"/>
        <v>1389.4155982431539</v>
      </c>
      <c r="T24" s="22">
        <f t="shared" si="2"/>
        <v>672.7641682206721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25905.885182648704</v>
      </c>
      <c r="D25" s="5">
        <f t="shared" si="5"/>
        <v>25050.496712488861</v>
      </c>
      <c r="E25" s="5">
        <f t="shared" si="6"/>
        <v>15550.496712488861</v>
      </c>
      <c r="F25" s="5">
        <f t="shared" si="7"/>
        <v>5378.9871766276128</v>
      </c>
      <c r="G25" s="5">
        <f t="shared" si="8"/>
        <v>19671.509535861249</v>
      </c>
      <c r="H25" s="22">
        <f t="shared" si="9"/>
        <v>11916.852600157514</v>
      </c>
      <c r="I25" s="5">
        <f t="shared" si="10"/>
        <v>30599.263370205692</v>
      </c>
      <c r="J25" s="26">
        <f t="shared" si="0"/>
        <v>0.11775607998150896</v>
      </c>
      <c r="L25" s="22">
        <f t="shared" si="11"/>
        <v>39340.853191898641</v>
      </c>
      <c r="M25" s="5">
        <f>scrimecost*Meta!O22</f>
        <v>5058.7570000000005</v>
      </c>
      <c r="N25" s="5">
        <f>L25-Grade8!L25</f>
        <v>1755.4384526663343</v>
      </c>
      <c r="O25" s="5">
        <f>Grade8!M25-M25</f>
        <v>252.85300000000007</v>
      </c>
      <c r="P25" s="22">
        <f t="shared" si="12"/>
        <v>178.98599448009645</v>
      </c>
      <c r="S25" s="22">
        <f t="shared" si="1"/>
        <v>1417.3034551886913</v>
      </c>
      <c r="T25" s="22">
        <f t="shared" si="2"/>
        <v>660.5659688291006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26553.532312214913</v>
      </c>
      <c r="D26" s="5">
        <f t="shared" si="5"/>
        <v>25644.389130301075</v>
      </c>
      <c r="E26" s="5">
        <f t="shared" si="6"/>
        <v>16144.389130301075</v>
      </c>
      <c r="F26" s="5">
        <f t="shared" si="7"/>
        <v>5572.8930510433011</v>
      </c>
      <c r="G26" s="5">
        <f t="shared" si="8"/>
        <v>20071.496079257773</v>
      </c>
      <c r="H26" s="22">
        <f t="shared" si="9"/>
        <v>12214.77391516145</v>
      </c>
      <c r="I26" s="5">
        <f t="shared" si="10"/>
        <v>31272.443759460824</v>
      </c>
      <c r="J26" s="26">
        <f t="shared" si="0"/>
        <v>0.1203383530844252</v>
      </c>
      <c r="L26" s="22">
        <f t="shared" si="11"/>
        <v>40324.374521696103</v>
      </c>
      <c r="M26" s="5">
        <f>scrimecost*Meta!O23</f>
        <v>3925.9769999999999</v>
      </c>
      <c r="N26" s="5">
        <f>L26-Grade8!L26</f>
        <v>1799.3244139830058</v>
      </c>
      <c r="O26" s="5">
        <f>Grade8!M26-M26</f>
        <v>196.23300000000017</v>
      </c>
      <c r="P26" s="22">
        <f t="shared" si="12"/>
        <v>182.50510110560762</v>
      </c>
      <c r="S26" s="22">
        <f t="shared" si="1"/>
        <v>1392.6090885578778</v>
      </c>
      <c r="T26" s="22">
        <f t="shared" si="2"/>
        <v>624.74852961688407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27217.370620020283</v>
      </c>
      <c r="D27" s="5">
        <f t="shared" si="5"/>
        <v>26253.128858558601</v>
      </c>
      <c r="E27" s="5">
        <f t="shared" si="6"/>
        <v>16753.128858558601</v>
      </c>
      <c r="F27" s="5">
        <f t="shared" si="7"/>
        <v>5771.6465723193833</v>
      </c>
      <c r="G27" s="5">
        <f t="shared" si="8"/>
        <v>20481.482286239218</v>
      </c>
      <c r="H27" s="22">
        <f t="shared" si="9"/>
        <v>12520.143263040485</v>
      </c>
      <c r="I27" s="5">
        <f t="shared" si="10"/>
        <v>31962.453658447343</v>
      </c>
      <c r="J27" s="26">
        <f t="shared" si="0"/>
        <v>0.12285764391653865</v>
      </c>
      <c r="L27" s="22">
        <f t="shared" si="11"/>
        <v>41332.483884738504</v>
      </c>
      <c r="M27" s="5">
        <f>scrimecost*Meta!O24</f>
        <v>3925.9769999999999</v>
      </c>
      <c r="N27" s="5">
        <f>L27-Grade8!L27</f>
        <v>1844.3075243325729</v>
      </c>
      <c r="O27" s="5">
        <f>Grade8!M27-M27</f>
        <v>196.23300000000017</v>
      </c>
      <c r="P27" s="22">
        <f t="shared" si="12"/>
        <v>186.11218539675656</v>
      </c>
      <c r="S27" s="22">
        <f t="shared" si="1"/>
        <v>1421.9087682612819</v>
      </c>
      <c r="T27" s="22">
        <f t="shared" si="2"/>
        <v>614.00289284734345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27897.804885520789</v>
      </c>
      <c r="D28" s="5">
        <f t="shared" si="5"/>
        <v>26877.087080022564</v>
      </c>
      <c r="E28" s="5">
        <f t="shared" si="6"/>
        <v>17377.087080022564</v>
      </c>
      <c r="F28" s="5">
        <f t="shared" si="7"/>
        <v>5975.3689316273667</v>
      </c>
      <c r="G28" s="5">
        <f t="shared" si="8"/>
        <v>20901.718148395197</v>
      </c>
      <c r="H28" s="22">
        <f t="shared" si="9"/>
        <v>12833.146844616496</v>
      </c>
      <c r="I28" s="5">
        <f t="shared" si="10"/>
        <v>32669.713804908526</v>
      </c>
      <c r="J28" s="26">
        <f t="shared" si="0"/>
        <v>0.12531548863079564</v>
      </c>
      <c r="L28" s="22">
        <f t="shared" si="11"/>
        <v>42365.795981856965</v>
      </c>
      <c r="M28" s="5">
        <f>scrimecost*Meta!O25</f>
        <v>3925.9769999999999</v>
      </c>
      <c r="N28" s="5">
        <f>L28-Grade8!L28</f>
        <v>1890.4152124408865</v>
      </c>
      <c r="O28" s="5">
        <f>Grade8!M28-M28</f>
        <v>196.23300000000017</v>
      </c>
      <c r="P28" s="22">
        <f t="shared" si="12"/>
        <v>189.80944679518421</v>
      </c>
      <c r="S28" s="22">
        <f t="shared" si="1"/>
        <v>1451.9409399572755</v>
      </c>
      <c r="T28" s="22">
        <f t="shared" si="2"/>
        <v>603.49031330603952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28595.250007658811</v>
      </c>
      <c r="D29" s="5">
        <f t="shared" si="5"/>
        <v>27516.64425702313</v>
      </c>
      <c r="E29" s="5">
        <f t="shared" si="6"/>
        <v>18016.64425702313</v>
      </c>
      <c r="F29" s="5">
        <f t="shared" si="7"/>
        <v>6184.1843499180522</v>
      </c>
      <c r="G29" s="5">
        <f t="shared" si="8"/>
        <v>21332.459907105076</v>
      </c>
      <c r="H29" s="22">
        <f t="shared" si="9"/>
        <v>13153.97551573191</v>
      </c>
      <c r="I29" s="5">
        <f t="shared" si="10"/>
        <v>33394.655455031243</v>
      </c>
      <c r="J29" s="26">
        <f t="shared" si="0"/>
        <v>0.12771338591299763</v>
      </c>
      <c r="L29" s="22">
        <f t="shared" si="11"/>
        <v>43424.940881403389</v>
      </c>
      <c r="M29" s="5">
        <f>scrimecost*Meta!O26</f>
        <v>3925.9769999999999</v>
      </c>
      <c r="N29" s="5">
        <f>L29-Grade8!L29</f>
        <v>1937.6755927519116</v>
      </c>
      <c r="O29" s="5">
        <f>Grade8!M29-M29</f>
        <v>196.23300000000017</v>
      </c>
      <c r="P29" s="22">
        <f t="shared" si="12"/>
        <v>193.59913972857262</v>
      </c>
      <c r="S29" s="22">
        <f t="shared" si="1"/>
        <v>1482.7239159456708</v>
      </c>
      <c r="T29" s="22">
        <f t="shared" si="2"/>
        <v>593.20433030503216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29310.13125785028</v>
      </c>
      <c r="D30" s="5">
        <f t="shared" si="5"/>
        <v>28172.190363448706</v>
      </c>
      <c r="E30" s="5">
        <f t="shared" si="6"/>
        <v>18672.190363448706</v>
      </c>
      <c r="F30" s="5">
        <f t="shared" si="7"/>
        <v>6398.2201536660032</v>
      </c>
      <c r="G30" s="5">
        <f t="shared" si="8"/>
        <v>21773.970209782703</v>
      </c>
      <c r="H30" s="22">
        <f t="shared" si="9"/>
        <v>13482.824903625205</v>
      </c>
      <c r="I30" s="5">
        <f t="shared" si="10"/>
        <v>34137.720646407019</v>
      </c>
      <c r="J30" s="26">
        <f t="shared" si="0"/>
        <v>0.1300527978956337</v>
      </c>
      <c r="L30" s="22">
        <f t="shared" si="11"/>
        <v>44510.564403438475</v>
      </c>
      <c r="M30" s="5">
        <f>scrimecost*Meta!O27</f>
        <v>3925.9769999999999</v>
      </c>
      <c r="N30" s="5">
        <f>L30-Grade8!L30</f>
        <v>1986.1174825707203</v>
      </c>
      <c r="O30" s="5">
        <f>Grade8!M30-M30</f>
        <v>196.23300000000017</v>
      </c>
      <c r="P30" s="22">
        <f t="shared" si="12"/>
        <v>197.48357498529572</v>
      </c>
      <c r="S30" s="22">
        <f t="shared" si="1"/>
        <v>1514.2764663337805</v>
      </c>
      <c r="T30" s="22">
        <f t="shared" si="2"/>
        <v>583.138694759852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30042.884539296534</v>
      </c>
      <c r="D31" s="5">
        <f t="shared" si="5"/>
        <v>28844.125122534922</v>
      </c>
      <c r="E31" s="5">
        <f t="shared" si="6"/>
        <v>19344.125122534922</v>
      </c>
      <c r="F31" s="5">
        <f t="shared" si="7"/>
        <v>6617.6068525076516</v>
      </c>
      <c r="G31" s="5">
        <f t="shared" si="8"/>
        <v>22226.518270027271</v>
      </c>
      <c r="H31" s="22">
        <f t="shared" si="9"/>
        <v>13819.895526215834</v>
      </c>
      <c r="I31" s="5">
        <f t="shared" si="10"/>
        <v>34899.362467567189</v>
      </c>
      <c r="J31" s="26">
        <f t="shared" si="0"/>
        <v>0.13233515104942495</v>
      </c>
      <c r="L31" s="22">
        <f t="shared" si="11"/>
        <v>45623.32851352443</v>
      </c>
      <c r="M31" s="5">
        <f>scrimecost*Meta!O28</f>
        <v>3434.1119999999996</v>
      </c>
      <c r="N31" s="5">
        <f>L31-Grade8!L31</f>
        <v>2035.7704196349732</v>
      </c>
      <c r="O31" s="5">
        <f>Grade8!M31-M31</f>
        <v>171.64800000000014</v>
      </c>
      <c r="P31" s="22">
        <f t="shared" si="12"/>
        <v>201.46512112343683</v>
      </c>
      <c r="S31" s="22">
        <f t="shared" si="1"/>
        <v>1523.483345481578</v>
      </c>
      <c r="T31" s="22">
        <f t="shared" si="2"/>
        <v>564.71206426541835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30793.956652778943</v>
      </c>
      <c r="D32" s="5">
        <f t="shared" si="5"/>
        <v>29532.858250598292</v>
      </c>
      <c r="E32" s="5">
        <f t="shared" si="6"/>
        <v>20032.858250598292</v>
      </c>
      <c r="F32" s="5">
        <f t="shared" si="7"/>
        <v>6842.4782188203426</v>
      </c>
      <c r="G32" s="5">
        <f t="shared" si="8"/>
        <v>22690.38003177795</v>
      </c>
      <c r="H32" s="22">
        <f t="shared" si="9"/>
        <v>14165.392914371228</v>
      </c>
      <c r="I32" s="5">
        <f t="shared" si="10"/>
        <v>35680.045334256371</v>
      </c>
      <c r="J32" s="26">
        <f t="shared" si="0"/>
        <v>0.13456183705312377</v>
      </c>
      <c r="L32" s="22">
        <f t="shared" si="11"/>
        <v>46763.911726362538</v>
      </c>
      <c r="M32" s="5">
        <f>scrimecost*Meta!O29</f>
        <v>3434.1119999999996</v>
      </c>
      <c r="N32" s="5">
        <f>L32-Grade8!L32</f>
        <v>2086.6646801258539</v>
      </c>
      <c r="O32" s="5">
        <f>Grade8!M32-M32</f>
        <v>171.64800000000014</v>
      </c>
      <c r="P32" s="22">
        <f t="shared" si="12"/>
        <v>205.54620591503155</v>
      </c>
      <c r="S32" s="22">
        <f t="shared" si="1"/>
        <v>1556.633243733083</v>
      </c>
      <c r="T32" s="22">
        <f t="shared" si="2"/>
        <v>555.39034235405336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31563.805569098418</v>
      </c>
      <c r="D33" s="5">
        <f t="shared" si="5"/>
        <v>30238.809706863249</v>
      </c>
      <c r="E33" s="5">
        <f t="shared" si="6"/>
        <v>20738.809706863249</v>
      </c>
      <c r="F33" s="5">
        <f t="shared" si="7"/>
        <v>7072.9713692908508</v>
      </c>
      <c r="G33" s="5">
        <f t="shared" si="8"/>
        <v>23165.838337572397</v>
      </c>
      <c r="H33" s="22">
        <f t="shared" si="9"/>
        <v>14519.52773723051</v>
      </c>
      <c r="I33" s="5">
        <f t="shared" si="10"/>
        <v>36480.245272612774</v>
      </c>
      <c r="J33" s="26">
        <f t="shared" si="0"/>
        <v>0.13673421364209823</v>
      </c>
      <c r="L33" s="22">
        <f t="shared" si="11"/>
        <v>47933.009519521598</v>
      </c>
      <c r="M33" s="5">
        <f>scrimecost*Meta!O30</f>
        <v>3434.1119999999996</v>
      </c>
      <c r="N33" s="5">
        <f>L33-Grade8!L33</f>
        <v>2138.8312971289997</v>
      </c>
      <c r="O33" s="5">
        <f>Grade8!M33-M33</f>
        <v>171.64800000000014</v>
      </c>
      <c r="P33" s="22">
        <f t="shared" si="12"/>
        <v>209.72931782641609</v>
      </c>
      <c r="S33" s="22">
        <f t="shared" si="1"/>
        <v>1590.6118894408714</v>
      </c>
      <c r="T33" s="22">
        <f t="shared" si="2"/>
        <v>546.25938867803904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32352.900708325873</v>
      </c>
      <c r="D34" s="5">
        <f t="shared" si="5"/>
        <v>30962.409949534827</v>
      </c>
      <c r="E34" s="5">
        <f t="shared" si="6"/>
        <v>21462.409949534827</v>
      </c>
      <c r="F34" s="5">
        <f t="shared" si="7"/>
        <v>7309.2268485231216</v>
      </c>
      <c r="G34" s="5">
        <f t="shared" si="8"/>
        <v>23653.183101011706</v>
      </c>
      <c r="H34" s="22">
        <f t="shared" si="9"/>
        <v>14882.515930661271</v>
      </c>
      <c r="I34" s="5">
        <f t="shared" si="10"/>
        <v>37300.450209428091</v>
      </c>
      <c r="J34" s="26">
        <f t="shared" si="0"/>
        <v>0.13885360543621966</v>
      </c>
      <c r="L34" s="22">
        <f t="shared" si="11"/>
        <v>49131.334757509627</v>
      </c>
      <c r="M34" s="5">
        <f>scrimecost*Meta!O31</f>
        <v>3434.1119999999996</v>
      </c>
      <c r="N34" s="5">
        <f>L34-Grade8!L34</f>
        <v>2192.3020795572083</v>
      </c>
      <c r="O34" s="5">
        <f>Grade8!M34-M34</f>
        <v>171.64800000000014</v>
      </c>
      <c r="P34" s="22">
        <f t="shared" si="12"/>
        <v>214.01700753558526</v>
      </c>
      <c r="S34" s="22">
        <f t="shared" si="1"/>
        <v>1625.4400012913457</v>
      </c>
      <c r="T34" s="22">
        <f t="shared" si="2"/>
        <v>537.31417854993947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33161.723226034024</v>
      </c>
      <c r="D35" s="5">
        <f t="shared" si="5"/>
        <v>31704.100198273201</v>
      </c>
      <c r="E35" s="5">
        <f t="shared" si="6"/>
        <v>22204.100198273201</v>
      </c>
      <c r="F35" s="5">
        <f t="shared" si="7"/>
        <v>7551.3887147362002</v>
      </c>
      <c r="G35" s="5">
        <f t="shared" si="8"/>
        <v>24152.711483537001</v>
      </c>
      <c r="H35" s="22">
        <f t="shared" si="9"/>
        <v>15254.578828927804</v>
      </c>
      <c r="I35" s="5">
        <f t="shared" si="10"/>
        <v>38141.1602696638</v>
      </c>
      <c r="J35" s="26">
        <f t="shared" si="0"/>
        <v>0.14092130474755762</v>
      </c>
      <c r="L35" s="22">
        <f t="shared" si="11"/>
        <v>50359.618126447378</v>
      </c>
      <c r="M35" s="5">
        <f>scrimecost*Meta!O32</f>
        <v>3434.1119999999996</v>
      </c>
      <c r="N35" s="5">
        <f>L35-Grade8!L35</f>
        <v>2247.1096315461618</v>
      </c>
      <c r="O35" s="5">
        <f>Grade8!M35-M35</f>
        <v>171.64800000000014</v>
      </c>
      <c r="P35" s="22">
        <f t="shared" si="12"/>
        <v>218.41188948748368</v>
      </c>
      <c r="S35" s="22">
        <f t="shared" si="1"/>
        <v>1661.1388159381045</v>
      </c>
      <c r="T35" s="22">
        <f t="shared" si="2"/>
        <v>528.54984708402503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33990.766306684869</v>
      </c>
      <c r="D36" s="5">
        <f t="shared" si="5"/>
        <v>32464.332703230026</v>
      </c>
      <c r="E36" s="5">
        <f t="shared" si="6"/>
        <v>22964.332703230026</v>
      </c>
      <c r="F36" s="5">
        <f t="shared" si="7"/>
        <v>7799.6046276046036</v>
      </c>
      <c r="G36" s="5">
        <f t="shared" si="8"/>
        <v>24664.728075625422</v>
      </c>
      <c r="H36" s="22">
        <f t="shared" si="9"/>
        <v>15635.943299650995</v>
      </c>
      <c r="I36" s="5">
        <f t="shared" si="10"/>
        <v>39002.888081405385</v>
      </c>
      <c r="J36" s="26">
        <f t="shared" si="0"/>
        <v>0.14293857236837518</v>
      </c>
      <c r="L36" s="22">
        <f t="shared" si="11"/>
        <v>51618.608579608546</v>
      </c>
      <c r="M36" s="5">
        <f>scrimecost*Meta!O33</f>
        <v>2775.3110000000001</v>
      </c>
      <c r="N36" s="5">
        <f>L36-Grade8!L36</f>
        <v>2303.2873723347802</v>
      </c>
      <c r="O36" s="5">
        <f>Grade8!M36-M36</f>
        <v>138.71900000000005</v>
      </c>
      <c r="P36" s="22">
        <f t="shared" si="12"/>
        <v>222.91664348817952</v>
      </c>
      <c r="S36" s="22">
        <f t="shared" si="1"/>
        <v>1666.7439119509979</v>
      </c>
      <c r="T36" s="22">
        <f t="shared" si="2"/>
        <v>510.4715820778917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34840.535464351997</v>
      </c>
      <c r="D37" s="5">
        <f t="shared" ref="D37:D56" si="15">IF(A37&lt;startage,1,0)*(C37*(1-initialunempprob))+IF(A37=startage,1,0)*(C37*(1-unempprob))+IF(A37&gt;startage,1,0)*(C37*(1-unempprob)+unempprob*300*52)</f>
        <v>33243.571020810785</v>
      </c>
      <c r="E37" s="5">
        <f t="shared" si="6"/>
        <v>23743.571020810785</v>
      </c>
      <c r="F37" s="5">
        <f t="shared" si="7"/>
        <v>8054.0259382947206</v>
      </c>
      <c r="G37" s="5">
        <f t="shared" si="8"/>
        <v>25189.545082516066</v>
      </c>
      <c r="H37" s="22">
        <f t="shared" ref="H37:H56" si="16">benefits*B37/expnorm</f>
        <v>16026.841882142275</v>
      </c>
      <c r="I37" s="5">
        <f t="shared" ref="I37:I56" si="17">G37+IF(A37&lt;startage,1,0)*(H37*(1-initialunempprob))+IF(A37&gt;=startage,1,0)*(H37*(1-unempprob))</f>
        <v>39886.15908844053</v>
      </c>
      <c r="J37" s="26">
        <f t="shared" ref="J37:J56" si="18">(F37-(IF(A37&gt;startage,1,0)*(unempprob*300*52)))/(IF(A37&lt;startage,1,0)*((C37+H37)*(1-initialunempprob))+IF(A37&gt;=startage,1,0)*((C37+H37)*(1-unempprob)))</f>
        <v>0.1449066383399045</v>
      </c>
      <c r="L37" s="22">
        <f t="shared" ref="L37:L56" si="19">(sincome+sbenefits)*(1-sunemp)*B37/expnorm</f>
        <v>52909.073794098775</v>
      </c>
      <c r="M37" s="5">
        <f>scrimecost*Meta!O34</f>
        <v>2775.3110000000001</v>
      </c>
      <c r="N37" s="5">
        <f>L37-Grade8!L37</f>
        <v>2360.8695566431779</v>
      </c>
      <c r="O37" s="5">
        <f>Grade8!M37-M37</f>
        <v>138.71900000000005</v>
      </c>
      <c r="P37" s="22">
        <f t="shared" si="12"/>
        <v>227.53401633889283</v>
      </c>
      <c r="S37" s="22">
        <f t="shared" ref="S37:S68" si="20">IF(A37&lt;startage,1,0)*(N37-Q37-R37)+IF(A37&gt;=startage,1,0)*completionprob*(N37*spart+O37+P37)</f>
        <v>1704.2499790892512</v>
      </c>
      <c r="T37" s="22">
        <f t="shared" ref="T37:T68" si="21">S37/sreturn^(A37-startage+1)</f>
        <v>502.41044223698054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35711.548850960789</v>
      </c>
      <c r="D38" s="5">
        <f t="shared" si="15"/>
        <v>34042.290296331048</v>
      </c>
      <c r="E38" s="5">
        <f t="shared" si="6"/>
        <v>24542.290296331048</v>
      </c>
      <c r="F38" s="5">
        <f t="shared" si="7"/>
        <v>8314.8077817520862</v>
      </c>
      <c r="G38" s="5">
        <f t="shared" si="8"/>
        <v>25727.482514578962</v>
      </c>
      <c r="H38" s="22">
        <f t="shared" si="16"/>
        <v>16427.512929195826</v>
      </c>
      <c r="I38" s="5">
        <f t="shared" si="17"/>
        <v>40791.511870651535</v>
      </c>
      <c r="J38" s="26">
        <f t="shared" si="18"/>
        <v>0.14682670270237208</v>
      </c>
      <c r="L38" s="22">
        <f t="shared" si="19"/>
        <v>54231.800638951237</v>
      </c>
      <c r="M38" s="5">
        <f>scrimecost*Meta!O35</f>
        <v>2775.3110000000001</v>
      </c>
      <c r="N38" s="5">
        <f>L38-Grade8!L38</f>
        <v>2419.8912955592532</v>
      </c>
      <c r="O38" s="5">
        <f>Grade8!M38-M38</f>
        <v>138.71900000000005</v>
      </c>
      <c r="P38" s="22">
        <f t="shared" ref="P38:P56" si="22">(spart-initialspart)*(L38*J38+nptrans)</f>
        <v>232.26682351087388</v>
      </c>
      <c r="S38" s="22">
        <f t="shared" si="20"/>
        <v>1742.6936979059417</v>
      </c>
      <c r="T38" s="22">
        <f t="shared" si="21"/>
        <v>494.50317929417952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36604.337572234806</v>
      </c>
      <c r="D39" s="5">
        <f t="shared" si="15"/>
        <v>34860.977553739322</v>
      </c>
      <c r="E39" s="5">
        <f t="shared" si="6"/>
        <v>25360.977553739322</v>
      </c>
      <c r="F39" s="5">
        <f t="shared" si="7"/>
        <v>8582.1091712958878</v>
      </c>
      <c r="G39" s="5">
        <f t="shared" si="8"/>
        <v>26278.868382443434</v>
      </c>
      <c r="H39" s="22">
        <f t="shared" si="16"/>
        <v>16838.200752425724</v>
      </c>
      <c r="I39" s="5">
        <f t="shared" si="17"/>
        <v>41719.498472417821</v>
      </c>
      <c r="J39" s="26">
        <f t="shared" si="18"/>
        <v>0.14869993622673069</v>
      </c>
      <c r="L39" s="22">
        <f t="shared" si="19"/>
        <v>55587.595654925011</v>
      </c>
      <c r="M39" s="5">
        <f>scrimecost*Meta!O36</f>
        <v>2775.3110000000001</v>
      </c>
      <c r="N39" s="5">
        <f>L39-Grade8!L39</f>
        <v>2480.3885779482298</v>
      </c>
      <c r="O39" s="5">
        <f>Grade8!M39-M39</f>
        <v>138.71900000000005</v>
      </c>
      <c r="P39" s="22">
        <f t="shared" si="22"/>
        <v>237.11795086215449</v>
      </c>
      <c r="S39" s="22">
        <f t="shared" si="20"/>
        <v>1782.0985096930492</v>
      </c>
      <c r="T39" s="22">
        <f t="shared" si="21"/>
        <v>486.74601204372198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37519.446011540676</v>
      </c>
      <c r="D40" s="5">
        <f t="shared" si="15"/>
        <v>35700.131992582807</v>
      </c>
      <c r="E40" s="5">
        <f t="shared" si="6"/>
        <v>26200.131992582807</v>
      </c>
      <c r="F40" s="5">
        <f t="shared" si="7"/>
        <v>8856.093095578286</v>
      </c>
      <c r="G40" s="5">
        <f t="shared" si="8"/>
        <v>26844.038897004521</v>
      </c>
      <c r="H40" s="22">
        <f t="shared" si="16"/>
        <v>17259.155771236365</v>
      </c>
      <c r="I40" s="5">
        <f t="shared" si="17"/>
        <v>42670.684739228265</v>
      </c>
      <c r="J40" s="26">
        <f t="shared" si="18"/>
        <v>0.15052748112854406</v>
      </c>
      <c r="L40" s="22">
        <f t="shared" si="19"/>
        <v>56977.285546298139</v>
      </c>
      <c r="M40" s="5">
        <f>scrimecost*Meta!O37</f>
        <v>2775.3110000000001</v>
      </c>
      <c r="N40" s="5">
        <f>L40-Grade8!L40</f>
        <v>2542.3982923969452</v>
      </c>
      <c r="O40" s="5">
        <f>Grade8!M40-M40</f>
        <v>138.71900000000005</v>
      </c>
      <c r="P40" s="22">
        <f t="shared" si="22"/>
        <v>242.09035639721716</v>
      </c>
      <c r="S40" s="22">
        <f t="shared" si="20"/>
        <v>1822.4884417748428</v>
      </c>
      <c r="T40" s="22">
        <f t="shared" si="21"/>
        <v>479.13527436091942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38457.432161829194</v>
      </c>
      <c r="D41" s="5">
        <f t="shared" si="15"/>
        <v>36560.265292397373</v>
      </c>
      <c r="E41" s="5">
        <f t="shared" si="6"/>
        <v>27060.265292397373</v>
      </c>
      <c r="F41" s="5">
        <f t="shared" si="7"/>
        <v>9136.9266179677415</v>
      </c>
      <c r="G41" s="5">
        <f t="shared" si="8"/>
        <v>27423.338674429629</v>
      </c>
      <c r="H41" s="22">
        <f t="shared" si="16"/>
        <v>17690.634665517275</v>
      </c>
      <c r="I41" s="5">
        <f t="shared" si="17"/>
        <v>43645.650662708969</v>
      </c>
      <c r="J41" s="26">
        <f t="shared" si="18"/>
        <v>0.15231045176445943</v>
      </c>
      <c r="L41" s="22">
        <f t="shared" si="19"/>
        <v>58401.717684955591</v>
      </c>
      <c r="M41" s="5">
        <f>scrimecost*Meta!O38</f>
        <v>1854.182</v>
      </c>
      <c r="N41" s="5">
        <f>L41-Grade8!L41</f>
        <v>2605.9582497068623</v>
      </c>
      <c r="O41" s="5">
        <f>Grade8!M41-M41</f>
        <v>92.677999999999884</v>
      </c>
      <c r="P41" s="22">
        <f t="shared" si="22"/>
        <v>247.18707207065631</v>
      </c>
      <c r="S41" s="22">
        <f t="shared" si="20"/>
        <v>1820.5635411586716</v>
      </c>
      <c r="T41" s="22">
        <f t="shared" si="21"/>
        <v>460.70388145141777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39418.867965874924</v>
      </c>
      <c r="D42" s="5">
        <f t="shared" si="15"/>
        <v>37441.901924707308</v>
      </c>
      <c r="E42" s="5">
        <f t="shared" si="6"/>
        <v>27941.901924707308</v>
      </c>
      <c r="F42" s="5">
        <f t="shared" si="7"/>
        <v>9424.7809784169367</v>
      </c>
      <c r="G42" s="5">
        <f t="shared" si="8"/>
        <v>28017.120946290372</v>
      </c>
      <c r="H42" s="22">
        <f t="shared" si="16"/>
        <v>18132.900532155207</v>
      </c>
      <c r="I42" s="5">
        <f t="shared" si="17"/>
        <v>44644.990734276696</v>
      </c>
      <c r="J42" s="26">
        <f t="shared" si="18"/>
        <v>0.15404993531169403</v>
      </c>
      <c r="L42" s="22">
        <f t="shared" si="19"/>
        <v>59861.760627079479</v>
      </c>
      <c r="M42" s="5">
        <f>scrimecost*Meta!O39</f>
        <v>1854.182</v>
      </c>
      <c r="N42" s="5">
        <f>L42-Grade8!L42</f>
        <v>2671.1072059495418</v>
      </c>
      <c r="O42" s="5">
        <f>Grade8!M42-M42</f>
        <v>92.677999999999884</v>
      </c>
      <c r="P42" s="22">
        <f t="shared" si="22"/>
        <v>252.41120563593154</v>
      </c>
      <c r="S42" s="22">
        <f t="shared" si="20"/>
        <v>1862.9982135521047</v>
      </c>
      <c r="T42" s="22">
        <f t="shared" si="21"/>
        <v>453.78604474354461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40404.339665021791</v>
      </c>
      <c r="D43" s="5">
        <f t="shared" si="15"/>
        <v>38345.579472824989</v>
      </c>
      <c r="E43" s="5">
        <f t="shared" si="6"/>
        <v>28845.579472824989</v>
      </c>
      <c r="F43" s="5">
        <f t="shared" si="7"/>
        <v>9719.8316978773582</v>
      </c>
      <c r="G43" s="5">
        <f t="shared" si="8"/>
        <v>28625.747774947631</v>
      </c>
      <c r="H43" s="22">
        <f t="shared" si="16"/>
        <v>18586.223045459083</v>
      </c>
      <c r="I43" s="5">
        <f t="shared" si="17"/>
        <v>45669.314307633613</v>
      </c>
      <c r="J43" s="26">
        <f t="shared" si="18"/>
        <v>0.15574699243094728</v>
      </c>
      <c r="L43" s="22">
        <f t="shared" si="19"/>
        <v>61358.304642756462</v>
      </c>
      <c r="M43" s="5">
        <f>scrimecost*Meta!O40</f>
        <v>1854.182</v>
      </c>
      <c r="N43" s="5">
        <f>L43-Grade8!L43</f>
        <v>2737.8848860982835</v>
      </c>
      <c r="O43" s="5">
        <f>Grade8!M43-M43</f>
        <v>92.677999999999884</v>
      </c>
      <c r="P43" s="22">
        <f t="shared" si="22"/>
        <v>257.76594254033859</v>
      </c>
      <c r="S43" s="22">
        <f t="shared" si="20"/>
        <v>1906.4937527553709</v>
      </c>
      <c r="T43" s="22">
        <f t="shared" si="21"/>
        <v>446.98891335343694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41414.448156647326</v>
      </c>
      <c r="D44" s="5">
        <f t="shared" si="15"/>
        <v>39271.848959645606</v>
      </c>
      <c r="E44" s="5">
        <f t="shared" si="6"/>
        <v>29771.848959645606</v>
      </c>
      <c r="F44" s="5">
        <f t="shared" si="7"/>
        <v>10022.25868532429</v>
      </c>
      <c r="G44" s="5">
        <f t="shared" si="8"/>
        <v>29249.590274321316</v>
      </c>
      <c r="H44" s="22">
        <f t="shared" si="16"/>
        <v>19050.878621595559</v>
      </c>
      <c r="I44" s="5">
        <f t="shared" si="17"/>
        <v>46719.245970324439</v>
      </c>
      <c r="J44" s="26">
        <f t="shared" si="18"/>
        <v>0.15740265791314553</v>
      </c>
      <c r="L44" s="22">
        <f t="shared" si="19"/>
        <v>62892.262258825358</v>
      </c>
      <c r="M44" s="5">
        <f>scrimecost*Meta!O41</f>
        <v>1854.182</v>
      </c>
      <c r="N44" s="5">
        <f>L44-Grade8!L44</f>
        <v>2806.3320082507198</v>
      </c>
      <c r="O44" s="5">
        <f>Grade8!M44-M44</f>
        <v>92.677999999999884</v>
      </c>
      <c r="P44" s="22">
        <f t="shared" si="22"/>
        <v>263.25454786735577</v>
      </c>
      <c r="S44" s="22">
        <f t="shared" si="20"/>
        <v>1951.0766804387051</v>
      </c>
      <c r="T44" s="22">
        <f t="shared" si="21"/>
        <v>440.30981925014578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42449.809360563515</v>
      </c>
      <c r="D45" s="5">
        <f t="shared" si="15"/>
        <v>40221.275183636746</v>
      </c>
      <c r="E45" s="5">
        <f t="shared" si="6"/>
        <v>30721.275183636746</v>
      </c>
      <c r="F45" s="5">
        <f t="shared" si="7"/>
        <v>10332.246347457398</v>
      </c>
      <c r="G45" s="5">
        <f t="shared" si="8"/>
        <v>29889.02883617935</v>
      </c>
      <c r="H45" s="22">
        <f t="shared" si="16"/>
        <v>19527.150587135446</v>
      </c>
      <c r="I45" s="5">
        <f t="shared" si="17"/>
        <v>47795.425924582552</v>
      </c>
      <c r="J45" s="26">
        <f t="shared" si="18"/>
        <v>0.15901794131041211</v>
      </c>
      <c r="L45" s="22">
        <f t="shared" si="19"/>
        <v>64464.568815295999</v>
      </c>
      <c r="M45" s="5">
        <f>scrimecost*Meta!O42</f>
        <v>1854.182</v>
      </c>
      <c r="N45" s="5">
        <f>L45-Grade8!L45</f>
        <v>2876.4903084570033</v>
      </c>
      <c r="O45" s="5">
        <f>Grade8!M45-M45</f>
        <v>92.677999999999884</v>
      </c>
      <c r="P45" s="22">
        <f t="shared" si="22"/>
        <v>268.88036832754847</v>
      </c>
      <c r="S45" s="22">
        <f t="shared" si="20"/>
        <v>1996.7741813141436</v>
      </c>
      <c r="T45" s="22">
        <f t="shared" si="21"/>
        <v>433.74616952284373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43511.054594577596</v>
      </c>
      <c r="D46" s="5">
        <f t="shared" si="15"/>
        <v>41194.437063227662</v>
      </c>
      <c r="E46" s="5">
        <f t="shared" si="6"/>
        <v>31694.437063227662</v>
      </c>
      <c r="F46" s="5">
        <f t="shared" si="7"/>
        <v>10649.983701143832</v>
      </c>
      <c r="G46" s="5">
        <f t="shared" si="8"/>
        <v>30544.45336208383</v>
      </c>
      <c r="H46" s="22">
        <f t="shared" si="16"/>
        <v>20015.329351813831</v>
      </c>
      <c r="I46" s="5">
        <f t="shared" si="17"/>
        <v>48898.510377697115</v>
      </c>
      <c r="J46" s="26">
        <f t="shared" si="18"/>
        <v>0.16059382755164786</v>
      </c>
      <c r="L46" s="22">
        <f t="shared" si="19"/>
        <v>66076.18303567839</v>
      </c>
      <c r="M46" s="5">
        <f>scrimecost*Meta!O43</f>
        <v>1028.4449999999999</v>
      </c>
      <c r="N46" s="5">
        <f>L46-Grade8!L46</f>
        <v>2948.4025661684282</v>
      </c>
      <c r="O46" s="5">
        <f>Grade8!M46-M46</f>
        <v>51.404999999999973</v>
      </c>
      <c r="P46" s="22">
        <f t="shared" si="22"/>
        <v>274.64683429924594</v>
      </c>
      <c r="S46" s="22">
        <f t="shared" si="20"/>
        <v>2004.7762267114585</v>
      </c>
      <c r="T46" s="22">
        <f t="shared" si="21"/>
        <v>419.17490168483613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44598.830959442035</v>
      </c>
      <c r="D47" s="5">
        <f t="shared" si="15"/>
        <v>42191.927989808348</v>
      </c>
      <c r="E47" s="5">
        <f t="shared" si="6"/>
        <v>32691.927989808348</v>
      </c>
      <c r="F47" s="5">
        <f t="shared" si="7"/>
        <v>10975.664488672426</v>
      </c>
      <c r="G47" s="5">
        <f t="shared" si="8"/>
        <v>31216.263501135923</v>
      </c>
      <c r="H47" s="22">
        <f t="shared" si="16"/>
        <v>20515.712585609177</v>
      </c>
      <c r="I47" s="5">
        <f t="shared" si="17"/>
        <v>50029.171942139539</v>
      </c>
      <c r="J47" s="26">
        <f t="shared" si="18"/>
        <v>0.16213127754309728</v>
      </c>
      <c r="L47" s="22">
        <f t="shared" si="19"/>
        <v>67728.087611570358</v>
      </c>
      <c r="M47" s="5">
        <f>scrimecost*Meta!O44</f>
        <v>1028.4449999999999</v>
      </c>
      <c r="N47" s="5">
        <f>L47-Grade8!L47</f>
        <v>3022.1126303226483</v>
      </c>
      <c r="O47" s="5">
        <f>Grade8!M47-M47</f>
        <v>51.404999999999973</v>
      </c>
      <c r="P47" s="22">
        <f t="shared" si="22"/>
        <v>280.55746192023577</v>
      </c>
      <c r="S47" s="22">
        <f t="shared" si="20"/>
        <v>2052.7871635687125</v>
      </c>
      <c r="T47" s="22">
        <f t="shared" si="21"/>
        <v>413.1387757992382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45713.801733428088</v>
      </c>
      <c r="D48" s="5">
        <f t="shared" si="15"/>
        <v>43214.35618955356</v>
      </c>
      <c r="E48" s="5">
        <f t="shared" si="6"/>
        <v>33714.35618955356</v>
      </c>
      <c r="F48" s="5">
        <f t="shared" si="7"/>
        <v>11309.487295889237</v>
      </c>
      <c r="G48" s="5">
        <f t="shared" si="8"/>
        <v>31904.868893664323</v>
      </c>
      <c r="H48" s="22">
        <f t="shared" si="16"/>
        <v>21028.605400249406</v>
      </c>
      <c r="I48" s="5">
        <f t="shared" si="17"/>
        <v>51188.100045693027</v>
      </c>
      <c r="J48" s="26">
        <f t="shared" si="18"/>
        <v>0.16363122875426755</v>
      </c>
      <c r="L48" s="22">
        <f t="shared" si="19"/>
        <v>69421.289801859602</v>
      </c>
      <c r="M48" s="5">
        <f>scrimecost*Meta!O45</f>
        <v>1028.4449999999999</v>
      </c>
      <c r="N48" s="5">
        <f>L48-Grade8!L48</f>
        <v>3097.6654460806894</v>
      </c>
      <c r="O48" s="5">
        <f>Grade8!M48-M48</f>
        <v>51.404999999999973</v>
      </c>
      <c r="P48" s="22">
        <f t="shared" si="22"/>
        <v>286.61585523175052</v>
      </c>
      <c r="S48" s="22">
        <f t="shared" si="20"/>
        <v>2101.9983738473775</v>
      </c>
      <c r="T48" s="22">
        <f t="shared" si="21"/>
        <v>407.19935197255285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46856.646776763788</v>
      </c>
      <c r="D49" s="5">
        <f t="shared" si="15"/>
        <v>44262.345094292396</v>
      </c>
      <c r="E49" s="5">
        <f t="shared" si="6"/>
        <v>34762.345094292396</v>
      </c>
      <c r="F49" s="5">
        <f t="shared" si="7"/>
        <v>11677.890182715706</v>
      </c>
      <c r="G49" s="5">
        <f t="shared" si="8"/>
        <v>32584.454911576689</v>
      </c>
      <c r="H49" s="22">
        <f t="shared" si="16"/>
        <v>21554.32053525564</v>
      </c>
      <c r="I49" s="5">
        <f t="shared" si="17"/>
        <v>52349.766842406112</v>
      </c>
      <c r="J49" s="26">
        <f t="shared" si="18"/>
        <v>0.16551278986955309</v>
      </c>
      <c r="L49" s="22">
        <f t="shared" si="19"/>
        <v>71156.822046906091</v>
      </c>
      <c r="M49" s="5">
        <f>scrimecost*Meta!O46</f>
        <v>1028.4449999999999</v>
      </c>
      <c r="N49" s="5">
        <f>L49-Grade8!L49</f>
        <v>3175.1070822327165</v>
      </c>
      <c r="O49" s="5">
        <f>Grade8!M49-M49</f>
        <v>51.404999999999973</v>
      </c>
      <c r="P49" s="22">
        <f t="shared" si="22"/>
        <v>293.30182616375623</v>
      </c>
      <c r="S49" s="22">
        <f t="shared" si="20"/>
        <v>2152.8878912212581</v>
      </c>
      <c r="T49" s="22">
        <f t="shared" si="21"/>
        <v>401.43828173167054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48028.062946182872</v>
      </c>
      <c r="D50" s="5">
        <f t="shared" si="15"/>
        <v>45336.533721649699</v>
      </c>
      <c r="E50" s="5">
        <f t="shared" si="6"/>
        <v>35836.533721649699</v>
      </c>
      <c r="F50" s="5">
        <f t="shared" si="7"/>
        <v>12136.031632283597</v>
      </c>
      <c r="G50" s="5">
        <f t="shared" si="8"/>
        <v>33200.502089366099</v>
      </c>
      <c r="H50" s="22">
        <f t="shared" si="16"/>
        <v>22093.178548637028</v>
      </c>
      <c r="I50" s="5">
        <f t="shared" si="17"/>
        <v>53459.946818466255</v>
      </c>
      <c r="J50" s="26">
        <f t="shared" si="18"/>
        <v>0.16860082339839561</v>
      </c>
      <c r="L50" s="22">
        <f t="shared" si="19"/>
        <v>72935.742598078738</v>
      </c>
      <c r="M50" s="5">
        <f>scrimecost*Meta!O47</f>
        <v>1028.4449999999999</v>
      </c>
      <c r="N50" s="5">
        <f>L50-Grade8!L50</f>
        <v>3254.4847592885344</v>
      </c>
      <c r="O50" s="5">
        <f>Grade8!M50-M50</f>
        <v>51.404999999999973</v>
      </c>
      <c r="P50" s="22">
        <f t="shared" si="22"/>
        <v>301.61642011535247</v>
      </c>
      <c r="S50" s="22">
        <f t="shared" si="20"/>
        <v>2206.4248933247391</v>
      </c>
      <c r="T50" s="22">
        <f t="shared" si="21"/>
        <v>396.01276591867975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49228.764519837445</v>
      </c>
      <c r="D51" s="5">
        <f t="shared" si="15"/>
        <v>46437.577064690944</v>
      </c>
      <c r="E51" s="5">
        <f t="shared" si="6"/>
        <v>36937.577064690944</v>
      </c>
      <c r="F51" s="5">
        <f t="shared" si="7"/>
        <v>12605.626618090688</v>
      </c>
      <c r="G51" s="5">
        <f t="shared" si="8"/>
        <v>33831.950446600255</v>
      </c>
      <c r="H51" s="22">
        <f t="shared" si="16"/>
        <v>22645.508012352955</v>
      </c>
      <c r="I51" s="5">
        <f t="shared" si="17"/>
        <v>54597.881293927916</v>
      </c>
      <c r="J51" s="26">
        <f t="shared" si="18"/>
        <v>0.17161353903629073</v>
      </c>
      <c r="L51" s="22">
        <f t="shared" si="19"/>
        <v>74759.136163030693</v>
      </c>
      <c r="M51" s="5">
        <f>scrimecost*Meta!O48</f>
        <v>542.54200000000003</v>
      </c>
      <c r="N51" s="5">
        <f>L51-Grade8!L51</f>
        <v>3335.8468782707496</v>
      </c>
      <c r="O51" s="5">
        <f>Grade8!M51-M51</f>
        <v>27.117999999999938</v>
      </c>
      <c r="P51" s="22">
        <f t="shared" si="22"/>
        <v>310.13887891573853</v>
      </c>
      <c r="S51" s="22">
        <f t="shared" si="20"/>
        <v>2238.4462534808085</v>
      </c>
      <c r="T51" s="22">
        <f t="shared" si="21"/>
        <v>386.71353807164292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50459.483632833369</v>
      </c>
      <c r="D52" s="5">
        <f t="shared" si="15"/>
        <v>47566.146491308202</v>
      </c>
      <c r="E52" s="5">
        <f t="shared" si="6"/>
        <v>38066.146491308202</v>
      </c>
      <c r="F52" s="5">
        <f t="shared" si="7"/>
        <v>13086.961478542949</v>
      </c>
      <c r="G52" s="5">
        <f t="shared" si="8"/>
        <v>34479.185012765251</v>
      </c>
      <c r="H52" s="22">
        <f t="shared" si="16"/>
        <v>23211.645712661775</v>
      </c>
      <c r="I52" s="5">
        <f t="shared" si="17"/>
        <v>55764.264131276097</v>
      </c>
      <c r="J52" s="26">
        <f t="shared" si="18"/>
        <v>0.17455277380496886</v>
      </c>
      <c r="L52" s="22">
        <f t="shared" si="19"/>
        <v>76628.114567106444</v>
      </c>
      <c r="M52" s="5">
        <f>scrimecost*Meta!O49</f>
        <v>542.54200000000003</v>
      </c>
      <c r="N52" s="5">
        <f>L52-Grade8!L52</f>
        <v>3419.2430502274947</v>
      </c>
      <c r="O52" s="5">
        <f>Grade8!M52-M52</f>
        <v>27.117999999999938</v>
      </c>
      <c r="P52" s="22">
        <f t="shared" si="22"/>
        <v>318.87439918613421</v>
      </c>
      <c r="S52" s="22">
        <f t="shared" si="20"/>
        <v>2294.6935663157642</v>
      </c>
      <c r="T52" s="22">
        <f t="shared" si="21"/>
        <v>381.58392464075791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51720.970723654216</v>
      </c>
      <c r="D53" s="5">
        <f t="shared" si="15"/>
        <v>48722.930153590918</v>
      </c>
      <c r="E53" s="5">
        <f t="shared" si="6"/>
        <v>39222.930153590918</v>
      </c>
      <c r="F53" s="5">
        <f t="shared" si="7"/>
        <v>13580.329710506527</v>
      </c>
      <c r="G53" s="5">
        <f t="shared" si="8"/>
        <v>35142.60044308439</v>
      </c>
      <c r="H53" s="22">
        <f t="shared" si="16"/>
        <v>23791.936855478321</v>
      </c>
      <c r="I53" s="5">
        <f t="shared" si="17"/>
        <v>56959.806539558012</v>
      </c>
      <c r="J53" s="26">
        <f t="shared" si="18"/>
        <v>0.17742031992075244</v>
      </c>
      <c r="L53" s="22">
        <f t="shared" si="19"/>
        <v>78543.817431284129</v>
      </c>
      <c r="M53" s="5">
        <f>scrimecost*Meta!O50</f>
        <v>542.54200000000003</v>
      </c>
      <c r="N53" s="5">
        <f>L53-Grade8!L53</f>
        <v>3504.7241264832119</v>
      </c>
      <c r="O53" s="5">
        <f>Grade8!M53-M53</f>
        <v>27.117999999999938</v>
      </c>
      <c r="P53" s="22">
        <f t="shared" si="22"/>
        <v>327.82830746328995</v>
      </c>
      <c r="S53" s="22">
        <f t="shared" si="20"/>
        <v>2352.3470619716254</v>
      </c>
      <c r="T53" s="22">
        <f t="shared" si="21"/>
        <v>376.52120272878022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53013.994991745567</v>
      </c>
      <c r="D54" s="5">
        <f t="shared" si="15"/>
        <v>49908.633407430687</v>
      </c>
      <c r="E54" s="5">
        <f t="shared" si="6"/>
        <v>40408.633407430687</v>
      </c>
      <c r="F54" s="5">
        <f t="shared" si="7"/>
        <v>14086.032148269189</v>
      </c>
      <c r="G54" s="5">
        <f t="shared" si="8"/>
        <v>35822.6012591615</v>
      </c>
      <c r="H54" s="22">
        <f t="shared" si="16"/>
        <v>24386.735276865278</v>
      </c>
      <c r="I54" s="5">
        <f t="shared" si="17"/>
        <v>58185.237508046965</v>
      </c>
      <c r="J54" s="26">
        <f t="shared" si="18"/>
        <v>0.18021792588737057</v>
      </c>
      <c r="L54" s="22">
        <f t="shared" si="19"/>
        <v>80507.412867066232</v>
      </c>
      <c r="M54" s="5">
        <f>scrimecost*Meta!O51</f>
        <v>542.54200000000003</v>
      </c>
      <c r="N54" s="5">
        <f>L54-Grade8!L54</f>
        <v>3592.3422296453064</v>
      </c>
      <c r="O54" s="5">
        <f>Grade8!M54-M54</f>
        <v>27.117999999999938</v>
      </c>
      <c r="P54" s="22">
        <f t="shared" si="22"/>
        <v>337.00606344737446</v>
      </c>
      <c r="S54" s="22">
        <f t="shared" si="20"/>
        <v>2411.4418950188738</v>
      </c>
      <c r="T54" s="22">
        <f t="shared" si="21"/>
        <v>371.52454355614088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54339.344866539199</v>
      </c>
      <c r="D55" s="5">
        <f t="shared" si="15"/>
        <v>51123.979242616449</v>
      </c>
      <c r="E55" s="5">
        <f t="shared" si="6"/>
        <v>41623.979242616449</v>
      </c>
      <c r="F55" s="5">
        <f t="shared" si="7"/>
        <v>14604.377146975916</v>
      </c>
      <c r="G55" s="5">
        <f t="shared" si="8"/>
        <v>36519.602095640534</v>
      </c>
      <c r="H55" s="22">
        <f t="shared" si="16"/>
        <v>24996.403658786905</v>
      </c>
      <c r="I55" s="5">
        <f t="shared" si="17"/>
        <v>59441.30425074813</v>
      </c>
      <c r="J55" s="26">
        <f t="shared" si="18"/>
        <v>0.18294729756211991</v>
      </c>
      <c r="L55" s="22">
        <f t="shared" si="19"/>
        <v>82520.098188742864</v>
      </c>
      <c r="M55" s="5">
        <f>scrimecost*Meta!O52</f>
        <v>542.54200000000003</v>
      </c>
      <c r="N55" s="5">
        <f>L55-Grade8!L55</f>
        <v>3682.1507853864023</v>
      </c>
      <c r="O55" s="5">
        <f>Grade8!M55-M55</f>
        <v>27.117999999999938</v>
      </c>
      <c r="P55" s="22">
        <f t="shared" si="22"/>
        <v>346.41326333106099</v>
      </c>
      <c r="S55" s="22">
        <f t="shared" si="20"/>
        <v>2472.014098892274</v>
      </c>
      <c r="T55" s="22">
        <f t="shared" si="21"/>
        <v>366.59312693909845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55697.828488202678</v>
      </c>
      <c r="D56" s="5">
        <f t="shared" si="15"/>
        <v>52369.708723681862</v>
      </c>
      <c r="E56" s="5">
        <f t="shared" si="6"/>
        <v>42869.708723681862</v>
      </c>
      <c r="F56" s="5">
        <f t="shared" si="7"/>
        <v>15135.680770650315</v>
      </c>
      <c r="G56" s="5">
        <f t="shared" si="8"/>
        <v>37234.027953031546</v>
      </c>
      <c r="H56" s="22">
        <f t="shared" si="16"/>
        <v>25621.313750256581</v>
      </c>
      <c r="I56" s="5">
        <f t="shared" si="17"/>
        <v>60728.772662016832</v>
      </c>
      <c r="J56" s="26">
        <f t="shared" si="18"/>
        <v>0.18561009919602178</v>
      </c>
      <c r="L56" s="22">
        <f t="shared" si="19"/>
        <v>84583.100643461454</v>
      </c>
      <c r="M56" s="5">
        <f>scrimecost*Meta!O53</f>
        <v>163.95500000000001</v>
      </c>
      <c r="N56" s="5">
        <f>L56-Grade8!L56</f>
        <v>3774.2045550210751</v>
      </c>
      <c r="O56" s="5">
        <f>Grade8!M56-M56</f>
        <v>8.1949999999999932</v>
      </c>
      <c r="P56" s="22">
        <f t="shared" si="22"/>
        <v>356.05564321183994</v>
      </c>
      <c r="S56" s="22">
        <f t="shared" si="20"/>
        <v>2516.2940648625386</v>
      </c>
      <c r="T56" s="22">
        <f t="shared" si="21"/>
        <v>359.18437474617451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163.95500000000001</v>
      </c>
      <c r="N57" s="5">
        <f>L57-Grade8!L57</f>
        <v>0</v>
      </c>
      <c r="O57" s="5">
        <f>Grade8!M57-M57</f>
        <v>8.1949999999999932</v>
      </c>
      <c r="S57" s="22">
        <f t="shared" si="20"/>
        <v>7.7114949999999931</v>
      </c>
      <c r="T57" s="22">
        <f t="shared" si="21"/>
        <v>1.0595398398457232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163.95500000000001</v>
      </c>
      <c r="N58" s="5">
        <f>L58-Grade8!L58</f>
        <v>0</v>
      </c>
      <c r="O58" s="5">
        <f>Grade8!M58-M58</f>
        <v>8.1949999999999932</v>
      </c>
      <c r="S58" s="22">
        <f t="shared" si="20"/>
        <v>7.7114949999999931</v>
      </c>
      <c r="T58" s="22">
        <f t="shared" si="21"/>
        <v>1.0198585914159874</v>
      </c>
    </row>
    <row r="59" spans="1:20" x14ac:dyDescent="0.2">
      <c r="A59" s="5">
        <v>68</v>
      </c>
      <c r="H59" s="21"/>
      <c r="I59" s="5"/>
      <c r="M59" s="5">
        <f>scrimecost*Meta!O56</f>
        <v>163.95500000000001</v>
      </c>
      <c r="N59" s="5">
        <f>L59-Grade8!L59</f>
        <v>0</v>
      </c>
      <c r="O59" s="5">
        <f>Grade8!M59-M59</f>
        <v>8.1949999999999932</v>
      </c>
      <c r="S59" s="22">
        <f t="shared" si="20"/>
        <v>7.7114949999999931</v>
      </c>
      <c r="T59" s="22">
        <f t="shared" si="21"/>
        <v>0.9816634612214773</v>
      </c>
    </row>
    <row r="60" spans="1:20" x14ac:dyDescent="0.2">
      <c r="A60" s="5">
        <v>69</v>
      </c>
      <c r="H60" s="21"/>
      <c r="I60" s="5"/>
      <c r="M60" s="5">
        <f>scrimecost*Meta!O57</f>
        <v>163.95500000000001</v>
      </c>
      <c r="N60" s="5">
        <f>L60-Grade8!L60</f>
        <v>0</v>
      </c>
      <c r="O60" s="5">
        <f>Grade8!M60-M60</f>
        <v>8.1949999999999932</v>
      </c>
      <c r="S60" s="22">
        <f t="shared" si="20"/>
        <v>7.7114949999999931</v>
      </c>
      <c r="T60" s="22">
        <f t="shared" si="21"/>
        <v>0.94489879205642202</v>
      </c>
    </row>
    <row r="61" spans="1:20" x14ac:dyDescent="0.2">
      <c r="A61" s="5">
        <v>70</v>
      </c>
      <c r="H61" s="21"/>
      <c r="I61" s="5"/>
      <c r="M61" s="5">
        <f>scrimecost*Meta!O58</f>
        <v>163.95500000000001</v>
      </c>
      <c r="N61" s="5">
        <f>L61-Grade8!L61</f>
        <v>0</v>
      </c>
      <c r="O61" s="5">
        <f>Grade8!M61-M61</f>
        <v>8.1949999999999932</v>
      </c>
      <c r="S61" s="22">
        <f t="shared" si="20"/>
        <v>7.7114949999999931</v>
      </c>
      <c r="T61" s="22">
        <f t="shared" si="21"/>
        <v>0.9095110111552267</v>
      </c>
    </row>
    <row r="62" spans="1:20" x14ac:dyDescent="0.2">
      <c r="A62" s="5">
        <v>71</v>
      </c>
      <c r="H62" s="21"/>
      <c r="I62" s="5"/>
      <c r="M62" s="5">
        <f>scrimecost*Meta!O59</f>
        <v>163.95500000000001</v>
      </c>
      <c r="N62" s="5">
        <f>L62-Grade8!L62</f>
        <v>0</v>
      </c>
      <c r="O62" s="5">
        <f>Grade8!M62-M62</f>
        <v>8.1949999999999932</v>
      </c>
      <c r="S62" s="22">
        <f t="shared" si="20"/>
        <v>7.7114949999999931</v>
      </c>
      <c r="T62" s="22">
        <f t="shared" si="21"/>
        <v>0.87544855212727202</v>
      </c>
    </row>
    <row r="63" spans="1:20" x14ac:dyDescent="0.2">
      <c r="A63" s="5">
        <v>72</v>
      </c>
      <c r="H63" s="21"/>
      <c r="M63" s="5">
        <f>scrimecost*Meta!O60</f>
        <v>163.95500000000001</v>
      </c>
      <c r="N63" s="5">
        <f>L63-Grade8!L63</f>
        <v>0</v>
      </c>
      <c r="O63" s="5">
        <f>Grade8!M63-M63</f>
        <v>8.1949999999999932</v>
      </c>
      <c r="S63" s="22">
        <f t="shared" si="20"/>
        <v>7.7114949999999931</v>
      </c>
      <c r="T63" s="22">
        <f t="shared" si="21"/>
        <v>0.84266177981536639</v>
      </c>
    </row>
    <row r="64" spans="1:20" x14ac:dyDescent="0.2">
      <c r="A64" s="5">
        <v>73</v>
      </c>
      <c r="H64" s="21"/>
      <c r="M64" s="5">
        <f>scrimecost*Meta!O61</f>
        <v>163.95500000000001</v>
      </c>
      <c r="N64" s="5">
        <f>L64-Grade8!L64</f>
        <v>0</v>
      </c>
      <c r="O64" s="5">
        <f>Grade8!M64-M64</f>
        <v>8.1949999999999932</v>
      </c>
      <c r="S64" s="22">
        <f t="shared" si="20"/>
        <v>7.7114949999999931</v>
      </c>
      <c r="T64" s="22">
        <f t="shared" si="21"/>
        <v>0.81110291796835388</v>
      </c>
    </row>
    <row r="65" spans="1:20" x14ac:dyDescent="0.2">
      <c r="A65" s="5">
        <v>74</v>
      </c>
      <c r="H65" s="21"/>
      <c r="M65" s="5">
        <f>scrimecost*Meta!O62</f>
        <v>163.95500000000001</v>
      </c>
      <c r="N65" s="5">
        <f>L65-Grade8!L65</f>
        <v>0</v>
      </c>
      <c r="O65" s="5">
        <f>Grade8!M65-M65</f>
        <v>8.1949999999999932</v>
      </c>
      <c r="S65" s="22">
        <f t="shared" si="20"/>
        <v>7.7114949999999931</v>
      </c>
      <c r="T65" s="22">
        <f t="shared" si="21"/>
        <v>0.78072597962248491</v>
      </c>
    </row>
    <row r="66" spans="1:20" x14ac:dyDescent="0.2">
      <c r="A66" s="5">
        <v>75</v>
      </c>
      <c r="H66" s="21"/>
      <c r="M66" s="5">
        <f>scrimecost*Meta!O63</f>
        <v>163.95500000000001</v>
      </c>
      <c r="N66" s="5">
        <f>L66-Grade8!L66</f>
        <v>0</v>
      </c>
      <c r="O66" s="5">
        <f>Grade8!M66-M66</f>
        <v>8.1949999999999932</v>
      </c>
      <c r="S66" s="22">
        <f t="shared" si="20"/>
        <v>7.7114949999999931</v>
      </c>
      <c r="T66" s="22">
        <f t="shared" si="21"/>
        <v>0.75148670009009888</v>
      </c>
    </row>
    <row r="67" spans="1:20" x14ac:dyDescent="0.2">
      <c r="A67" s="5">
        <v>76</v>
      </c>
      <c r="H67" s="21"/>
      <c r="M67" s="5">
        <f>scrimecost*Meta!O64</f>
        <v>163.95500000000001</v>
      </c>
      <c r="N67" s="5">
        <f>L67-Grade8!L67</f>
        <v>0</v>
      </c>
      <c r="O67" s="5">
        <f>Grade8!M67-M67</f>
        <v>8.1949999999999932</v>
      </c>
      <c r="S67" s="22">
        <f t="shared" si="20"/>
        <v>7.7114949999999931</v>
      </c>
      <c r="T67" s="22">
        <f t="shared" si="21"/>
        <v>0.72334247245797945</v>
      </c>
    </row>
    <row r="68" spans="1:20" x14ac:dyDescent="0.2">
      <c r="A68" s="5">
        <v>77</v>
      </c>
      <c r="H68" s="21"/>
      <c r="M68" s="5">
        <f>scrimecost*Meta!O65</f>
        <v>163.95500000000001</v>
      </c>
      <c r="N68" s="5">
        <f>L68-Grade8!L68</f>
        <v>0</v>
      </c>
      <c r="O68" s="5">
        <f>Grade8!M68-M68</f>
        <v>8.1949999999999932</v>
      </c>
      <c r="S68" s="22">
        <f t="shared" si="20"/>
        <v>7.7114949999999931</v>
      </c>
      <c r="T68" s="22">
        <f t="shared" si="21"/>
        <v>0.69625228550138163</v>
      </c>
    </row>
    <row r="69" spans="1:20" x14ac:dyDescent="0.2">
      <c r="A69" s="5">
        <v>78</v>
      </c>
      <c r="H69" s="21"/>
      <c r="M69" s="5">
        <f>scrimecost*Meta!O66</f>
        <v>163.95500000000001</v>
      </c>
      <c r="N69" s="5">
        <f>L69-Grade8!L69</f>
        <v>0</v>
      </c>
      <c r="O69" s="5">
        <f>Grade8!M69-M69</f>
        <v>8.1949999999999932</v>
      </c>
      <c r="S69" s="22">
        <f>IF(A69&lt;startage,1,0)*(N69-Q69-R69)+IF(A69&gt;=startage,1,0)*completionprob*(N69*spart+O69+P69)</f>
        <v>7.7114949999999931</v>
      </c>
      <c r="T69" s="22">
        <f>S69/sreturn^(A69-startage+1)</f>
        <v>0.67017666392326869</v>
      </c>
    </row>
    <row r="70" spans="1:20" x14ac:dyDescent="0.2">
      <c r="A70" s="5">
        <v>79</v>
      </c>
      <c r="H70" s="21"/>
      <c r="M70" s="5"/>
      <c r="S70" s="22">
        <f>SUM(T5:T69)</f>
        <v>-2.2767095986253594E-9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Meta!A4+6</f>
        <v>16</v>
      </c>
      <c r="C2" s="7">
        <f>Meta!B4</f>
        <v>33785</v>
      </c>
      <c r="D2" s="7">
        <f>Meta!C4</f>
        <v>15541</v>
      </c>
      <c r="E2" s="1">
        <f>Meta!D4</f>
        <v>7.9000000000000001E-2</v>
      </c>
      <c r="F2" s="1">
        <f>Meta!F4</f>
        <v>0.59199999999999997</v>
      </c>
      <c r="G2" s="1">
        <f>Meta!I4</f>
        <v>1.9496869757628374</v>
      </c>
      <c r="H2" s="1">
        <f>Meta!E4</f>
        <v>0.94099999999999995</v>
      </c>
      <c r="I2" s="13"/>
      <c r="J2" s="1">
        <f>Meta!X3</f>
        <v>0.61199999999999999</v>
      </c>
      <c r="K2" s="1">
        <f>Meta!D3</f>
        <v>8.3000000000000004E-2</v>
      </c>
      <c r="L2" s="29"/>
      <c r="N2" s="22">
        <f>Meta!T4</f>
        <v>37908</v>
      </c>
      <c r="O2" s="22">
        <f>Meta!U4</f>
        <v>17438</v>
      </c>
      <c r="P2" s="1">
        <f>Meta!V4</f>
        <v>6.9000000000000006E-2</v>
      </c>
      <c r="Q2" s="1">
        <f>Meta!X4</f>
        <v>0.628</v>
      </c>
      <c r="R2" s="22">
        <f>Meta!W4</f>
        <v>2839</v>
      </c>
      <c r="T2" s="12">
        <f>IRR(S5:S69)+1</f>
        <v>1.0401675687762675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1620.4849200407816</v>
      </c>
      <c r="D6" s="5">
        <f t="shared" ref="D6:D36" si="0">IF(A6&lt;startage,1,0)*(C6*(1-initialunempprob))+IF(A6=startage,1,0)*(C6*(1-unempprob))+IF(A6&gt;startage,1,0)*(C6*(1-unempprob)+unempprob*300*52)</f>
        <v>1485.9846716773968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113.67782738332086</v>
      </c>
      <c r="G6" s="5">
        <f t="shared" ref="G6:G56" si="3">D6-F6</f>
        <v>1372.306844294076</v>
      </c>
      <c r="H6" s="22">
        <f>0.1*Grade9!H6</f>
        <v>745.43215940130256</v>
      </c>
      <c r="I6" s="5">
        <f t="shared" ref="I6:I36" si="4">G6+IF(A6&lt;startage,1,0)*(H6*(1-initialunempprob))+IF(A6&gt;=startage,1,0)*(H6*(1-unempprob))</f>
        <v>2055.8681344650704</v>
      </c>
      <c r="J6" s="26">
        <f t="shared" ref="J6:J37" si="5">(F6-(IF(A6&gt;startage,1,0)*(unempprob*300*52)))/(IF(A6&lt;startage,1,0)*((C6+H6)*(1-initialunempprob))+IF(A6&gt;=startage,1,0)*((C6+H6)*(1-unempprob)))</f>
        <v>5.2397058823529408E-2</v>
      </c>
      <c r="L6" s="22">
        <f>0.1*Grade9!L6</f>
        <v>2460.8794059548081</v>
      </c>
      <c r="M6" s="5">
        <f>scrimecost*Meta!O3</f>
        <v>5269.1840000000002</v>
      </c>
      <c r="N6" s="5">
        <f>L6-Grade9!L6</f>
        <v>-22147.91465359327</v>
      </c>
      <c r="O6" s="5"/>
      <c r="P6" s="22"/>
      <c r="Q6" s="22">
        <f>0.05*feel*Grade9!G6</f>
        <v>177.11538739420354</v>
      </c>
      <c r="R6" s="22">
        <f>hstuition</f>
        <v>11298</v>
      </c>
      <c r="S6" s="22">
        <f t="shared" ref="S6:S37" si="6">IF(A6&lt;startage,1,0)*(N6-Q6-R6)+IF(A6&gt;=startage,1,0)*completionprob*(N6*spart+O6+P6)</f>
        <v>-33623.030040987476</v>
      </c>
      <c r="T6" s="22">
        <f t="shared" ref="T6:T37" si="7">S6/sreturn^(A6-startage+1)</f>
        <v>-33623.030040987476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17328.42267502004</v>
      </c>
      <c r="D7" s="5">
        <f t="shared" si="0"/>
        <v>15959.477283693457</v>
      </c>
      <c r="E7" s="5">
        <f t="shared" si="1"/>
        <v>6459.4772836934571</v>
      </c>
      <c r="F7" s="5">
        <f t="shared" si="2"/>
        <v>2512.7954689412409</v>
      </c>
      <c r="G7" s="5">
        <f t="shared" si="3"/>
        <v>13446.681814752217</v>
      </c>
      <c r="H7" s="22">
        <f t="shared" ref="H7:H36" si="10">benefits*B7/expnorm</f>
        <v>7971.0231402245508</v>
      </c>
      <c r="I7" s="5">
        <f t="shared" si="4"/>
        <v>20787.99412689903</v>
      </c>
      <c r="J7" s="26">
        <f t="shared" si="5"/>
        <v>0.10784164453336093</v>
      </c>
      <c r="L7" s="22">
        <f t="shared" ref="L7:L36" si="11">(sincome+sbenefits)*(1-sunemp)*B7/expnorm</f>
        <v>26428.409606541802</v>
      </c>
      <c r="M7" s="5">
        <f>scrimecost*Meta!O4</f>
        <v>6665.9719999999998</v>
      </c>
      <c r="N7" s="5">
        <f>L7-Grade9!L7</f>
        <v>1204.3956955050235</v>
      </c>
      <c r="O7" s="5">
        <f>Grade9!M7-M7</f>
        <v>333.41600000000017</v>
      </c>
      <c r="P7" s="22">
        <f t="shared" ref="P7:P38" si="12">(spart-initialspart)*(L7*J7+nptrans)</f>
        <v>150.46533046993201</v>
      </c>
      <c r="Q7" s="22"/>
      <c r="R7" s="22"/>
      <c r="S7" s="22">
        <f t="shared" si="6"/>
        <v>1167.0675594395088</v>
      </c>
      <c r="T7" s="22">
        <f t="shared" si="7"/>
        <v>1121.9995647552598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17761.633241895543</v>
      </c>
      <c r="D8" s="5">
        <f t="shared" si="0"/>
        <v>17590.864215785798</v>
      </c>
      <c r="E8" s="5">
        <f t="shared" si="1"/>
        <v>8090.8642157857976</v>
      </c>
      <c r="F8" s="5">
        <f t="shared" si="2"/>
        <v>2963.8739556647733</v>
      </c>
      <c r="G8" s="5">
        <f t="shared" si="3"/>
        <v>14626.990260121023</v>
      </c>
      <c r="H8" s="22">
        <f t="shared" si="10"/>
        <v>8170.2987187301633</v>
      </c>
      <c r="I8" s="5">
        <f t="shared" si="4"/>
        <v>22151.835380071505</v>
      </c>
      <c r="J8" s="26">
        <f t="shared" si="5"/>
        <v>7.2497237770730222E-2</v>
      </c>
      <c r="L8" s="22">
        <f t="shared" si="11"/>
        <v>27089.11984670534</v>
      </c>
      <c r="M8" s="5">
        <f>scrimecost*Meta!O5</f>
        <v>7699.3680000000004</v>
      </c>
      <c r="N8" s="5">
        <f>L8-Grade9!L8</f>
        <v>1234.5055878926432</v>
      </c>
      <c r="O8" s="5">
        <f>Grade9!M8-M8</f>
        <v>385.10400000000027</v>
      </c>
      <c r="P8" s="22">
        <f t="shared" si="12"/>
        <v>136.28618180042258</v>
      </c>
      <c r="Q8" s="22"/>
      <c r="R8" s="22"/>
      <c r="S8" s="22">
        <f t="shared" si="6"/>
        <v>1220.1567692281797</v>
      </c>
      <c r="T8" s="22">
        <f t="shared" si="7"/>
        <v>1127.7400809812984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18205.674072942929</v>
      </c>
      <c r="D9" s="5">
        <f t="shared" si="0"/>
        <v>17999.825821180439</v>
      </c>
      <c r="E9" s="5">
        <f t="shared" si="1"/>
        <v>8499.8258211804387</v>
      </c>
      <c r="F9" s="5">
        <f t="shared" si="2"/>
        <v>3076.951839556391</v>
      </c>
      <c r="G9" s="5">
        <f t="shared" si="3"/>
        <v>14922.873981624049</v>
      </c>
      <c r="H9" s="22">
        <f t="shared" si="10"/>
        <v>8374.556186698419</v>
      </c>
      <c r="I9" s="5">
        <f t="shared" si="4"/>
        <v>22635.840229573292</v>
      </c>
      <c r="J9" s="26">
        <f t="shared" si="5"/>
        <v>7.5348133083310037E-2</v>
      </c>
      <c r="L9" s="22">
        <f t="shared" si="11"/>
        <v>27766.347842872976</v>
      </c>
      <c r="M9" s="5">
        <f>scrimecost*Meta!O6</f>
        <v>9357.3439999999991</v>
      </c>
      <c r="N9" s="5">
        <f>L9-Grade9!L9</f>
        <v>1265.3682275899591</v>
      </c>
      <c r="O9" s="5">
        <f>Grade9!M9-M9</f>
        <v>468.03200000000106</v>
      </c>
      <c r="P9" s="22">
        <f t="shared" si="12"/>
        <v>138.33827956003648</v>
      </c>
      <c r="Q9" s="22"/>
      <c r="R9" s="22"/>
      <c r="S9" s="22">
        <f t="shared" si="6"/>
        <v>1318.3612564238265</v>
      </c>
      <c r="T9" s="22">
        <f t="shared" si="7"/>
        <v>1171.4520186486041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18660.815924766503</v>
      </c>
      <c r="D10" s="5">
        <f t="shared" si="0"/>
        <v>18419.011466709951</v>
      </c>
      <c r="E10" s="5">
        <f t="shared" si="1"/>
        <v>8919.0114667099515</v>
      </c>
      <c r="F10" s="5">
        <f t="shared" si="2"/>
        <v>3213.8072438807994</v>
      </c>
      <c r="G10" s="5">
        <f t="shared" si="3"/>
        <v>15205.204222829152</v>
      </c>
      <c r="H10" s="22">
        <f t="shared" si="10"/>
        <v>8583.9200913658788</v>
      </c>
      <c r="I10" s="5">
        <f t="shared" si="4"/>
        <v>23110.994626977128</v>
      </c>
      <c r="J10" s="26">
        <f t="shared" si="5"/>
        <v>7.8964431307868815E-2</v>
      </c>
      <c r="L10" s="22">
        <f t="shared" si="11"/>
        <v>28460.506538944799</v>
      </c>
      <c r="M10" s="5">
        <f>scrimecost*Meta!O7</f>
        <v>10001.797</v>
      </c>
      <c r="N10" s="5">
        <f>L10-Grade9!L10</f>
        <v>1297.0024332797111</v>
      </c>
      <c r="O10" s="5">
        <f>Grade9!M10-M10</f>
        <v>500.26599999999962</v>
      </c>
      <c r="P10" s="22">
        <f t="shared" si="12"/>
        <v>140.82188341730665</v>
      </c>
      <c r="Q10" s="22"/>
      <c r="R10" s="22"/>
      <c r="S10" s="22">
        <f t="shared" si="6"/>
        <v>1369.7246922374641</v>
      </c>
      <c r="T10" s="22">
        <f t="shared" si="7"/>
        <v>1170.0921063468268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19127.336322885662</v>
      </c>
      <c r="D11" s="5">
        <f t="shared" si="0"/>
        <v>18848.676753377695</v>
      </c>
      <c r="E11" s="5">
        <f t="shared" si="1"/>
        <v>9348.6767533776947</v>
      </c>
      <c r="F11" s="5">
        <f t="shared" si="2"/>
        <v>3354.0929599778174</v>
      </c>
      <c r="G11" s="5">
        <f t="shared" si="3"/>
        <v>15494.583793399877</v>
      </c>
      <c r="H11" s="22">
        <f t="shared" si="10"/>
        <v>8798.5180936500237</v>
      </c>
      <c r="I11" s="5">
        <f t="shared" si="4"/>
        <v>23598.018957651548</v>
      </c>
      <c r="J11" s="26">
        <f t="shared" si="5"/>
        <v>8.2492874211531134E-2</v>
      </c>
      <c r="L11" s="22">
        <f t="shared" si="11"/>
        <v>29172.019202418418</v>
      </c>
      <c r="M11" s="5">
        <f>scrimecost*Meta!O8</f>
        <v>9578.7860000000001</v>
      </c>
      <c r="N11" s="5">
        <f>L11-Grade9!L11</f>
        <v>1329.4274941117037</v>
      </c>
      <c r="O11" s="5">
        <f>Grade9!M11-M11</f>
        <v>479.10800000000017</v>
      </c>
      <c r="P11" s="22">
        <f t="shared" si="12"/>
        <v>143.36773936898371</v>
      </c>
      <c r="Q11" s="22"/>
      <c r="R11" s="22"/>
      <c r="S11" s="22">
        <f t="shared" si="6"/>
        <v>1371.3721895365368</v>
      </c>
      <c r="T11" s="22">
        <f t="shared" si="7"/>
        <v>1126.2603467360404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19605.519730957803</v>
      </c>
      <c r="D12" s="5">
        <f t="shared" si="0"/>
        <v>19289.083672212138</v>
      </c>
      <c r="E12" s="5">
        <f t="shared" si="1"/>
        <v>9789.0836722121385</v>
      </c>
      <c r="F12" s="5">
        <f t="shared" si="2"/>
        <v>3497.8858189772632</v>
      </c>
      <c r="G12" s="5">
        <f t="shared" si="3"/>
        <v>15791.197853234875</v>
      </c>
      <c r="H12" s="22">
        <f t="shared" si="10"/>
        <v>9018.4810459912733</v>
      </c>
      <c r="I12" s="5">
        <f t="shared" si="4"/>
        <v>24097.218896592836</v>
      </c>
      <c r="J12" s="26">
        <f t="shared" si="5"/>
        <v>8.5935257532177359E-2</v>
      </c>
      <c r="L12" s="22">
        <f t="shared" si="11"/>
        <v>29901.319682478872</v>
      </c>
      <c r="M12" s="5">
        <f>scrimecost*Meta!O9</f>
        <v>8698.6959999999999</v>
      </c>
      <c r="N12" s="5">
        <f>L12-Grade9!L12</f>
        <v>1362.6631814644934</v>
      </c>
      <c r="O12" s="5">
        <f>Grade9!M12-M12</f>
        <v>435.08799999999974</v>
      </c>
      <c r="P12" s="22">
        <f t="shared" si="12"/>
        <v>145.97724171945271</v>
      </c>
      <c r="Q12" s="22"/>
      <c r="R12" s="22"/>
      <c r="S12" s="22">
        <f t="shared" si="6"/>
        <v>1352.0454742180841</v>
      </c>
      <c r="T12" s="22">
        <f t="shared" si="7"/>
        <v>1067.5087553781796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20095.657724231743</v>
      </c>
      <c r="D13" s="5">
        <f t="shared" si="0"/>
        <v>19740.500764017437</v>
      </c>
      <c r="E13" s="5">
        <f t="shared" si="1"/>
        <v>10240.500764017437</v>
      </c>
      <c r="F13" s="5">
        <f t="shared" si="2"/>
        <v>3645.2734994516932</v>
      </c>
      <c r="G13" s="5">
        <f t="shared" si="3"/>
        <v>16095.227264565743</v>
      </c>
      <c r="H13" s="22">
        <f t="shared" si="10"/>
        <v>9243.9430721410536</v>
      </c>
      <c r="I13" s="5">
        <f t="shared" si="4"/>
        <v>24608.898834007654</v>
      </c>
      <c r="J13" s="26">
        <f t="shared" si="5"/>
        <v>8.9293680284027316E-2</v>
      </c>
      <c r="L13" s="22">
        <f t="shared" si="11"/>
        <v>30648.852674540845</v>
      </c>
      <c r="M13" s="5">
        <f>scrimecost*Meta!O10</f>
        <v>7971.9119999999994</v>
      </c>
      <c r="N13" s="5">
        <f>L13-Grade9!L13</f>
        <v>1396.7297610011046</v>
      </c>
      <c r="O13" s="5">
        <f>Grade9!M13-M13</f>
        <v>398.73599999999988</v>
      </c>
      <c r="P13" s="22">
        <f t="shared" si="12"/>
        <v>148.65198162868342</v>
      </c>
      <c r="Q13" s="22"/>
      <c r="R13" s="22"/>
      <c r="S13" s="22">
        <f t="shared" si="6"/>
        <v>1340.4867495166716</v>
      </c>
      <c r="T13" s="22">
        <f t="shared" si="7"/>
        <v>1017.5115869442766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20598.04916733754</v>
      </c>
      <c r="D14" s="5">
        <f t="shared" si="0"/>
        <v>20203.203283117877</v>
      </c>
      <c r="E14" s="5">
        <f t="shared" si="1"/>
        <v>10703.203283117877</v>
      </c>
      <c r="F14" s="5">
        <f t="shared" si="2"/>
        <v>3796.3458719379869</v>
      </c>
      <c r="G14" s="5">
        <f t="shared" si="3"/>
        <v>16406.857411179888</v>
      </c>
      <c r="H14" s="22">
        <f t="shared" si="10"/>
        <v>9475.0416489445815</v>
      </c>
      <c r="I14" s="5">
        <f t="shared" si="4"/>
        <v>25133.370769857847</v>
      </c>
      <c r="J14" s="26">
        <f t="shared" si="5"/>
        <v>9.2570190285832202E-2</v>
      </c>
      <c r="L14" s="22">
        <f t="shared" si="11"/>
        <v>31415.073991404366</v>
      </c>
      <c r="M14" s="5">
        <f>scrimecost*Meta!O11</f>
        <v>7449.5360000000001</v>
      </c>
      <c r="N14" s="5">
        <f>L14-Grade9!L14</f>
        <v>1431.6480050261343</v>
      </c>
      <c r="O14" s="5">
        <f>Grade9!M14-M14</f>
        <v>372.60800000000017</v>
      </c>
      <c r="P14" s="22">
        <f t="shared" si="12"/>
        <v>151.39359003564493</v>
      </c>
      <c r="Q14" s="22"/>
      <c r="R14" s="22"/>
      <c r="S14" s="22">
        <f t="shared" si="6"/>
        <v>1339.115021497726</v>
      </c>
      <c r="T14" s="22">
        <f t="shared" si="7"/>
        <v>977.21789433912704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21113.000396520976</v>
      </c>
      <c r="D15" s="5">
        <f t="shared" si="0"/>
        <v>20677.473365195823</v>
      </c>
      <c r="E15" s="5">
        <f t="shared" si="1"/>
        <v>11177.473365195823</v>
      </c>
      <c r="F15" s="5">
        <f t="shared" si="2"/>
        <v>3951.1950537364364</v>
      </c>
      <c r="G15" s="5">
        <f t="shared" si="3"/>
        <v>16726.278311459388</v>
      </c>
      <c r="H15" s="22">
        <f t="shared" si="10"/>
        <v>9711.9176901681967</v>
      </c>
      <c r="I15" s="5">
        <f t="shared" si="4"/>
        <v>25670.954504104295</v>
      </c>
      <c r="J15" s="26">
        <f t="shared" si="5"/>
        <v>9.5766785409544253E-2</v>
      </c>
      <c r="L15" s="22">
        <f t="shared" si="11"/>
        <v>32200.450841189471</v>
      </c>
      <c r="M15" s="5">
        <f>scrimecost*Meta!O12</f>
        <v>7117.3730000000005</v>
      </c>
      <c r="N15" s="5">
        <f>L15-Grade9!L15</f>
        <v>1467.4392051517898</v>
      </c>
      <c r="O15" s="5">
        <f>Grade9!M15-M15</f>
        <v>355.99399999999969</v>
      </c>
      <c r="P15" s="22">
        <f t="shared" si="12"/>
        <v>154.20373865278046</v>
      </c>
      <c r="Q15" s="22"/>
      <c r="R15" s="22"/>
      <c r="S15" s="22">
        <f t="shared" si="6"/>
        <v>1347.2763354783058</v>
      </c>
      <c r="T15" s="22">
        <f t="shared" si="7"/>
        <v>945.20694054643252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21640.825406433996</v>
      </c>
      <c r="D16" s="5">
        <f t="shared" si="0"/>
        <v>21163.600199325712</v>
      </c>
      <c r="E16" s="5">
        <f t="shared" si="1"/>
        <v>11663.600199325712</v>
      </c>
      <c r="F16" s="5">
        <f t="shared" si="2"/>
        <v>4109.9154650798446</v>
      </c>
      <c r="G16" s="5">
        <f t="shared" si="3"/>
        <v>17053.684734245868</v>
      </c>
      <c r="H16" s="22">
        <f t="shared" si="10"/>
        <v>9954.7156324223979</v>
      </c>
      <c r="I16" s="5">
        <f t="shared" si="4"/>
        <v>26221.977831706896</v>
      </c>
      <c r="J16" s="26">
        <f t="shared" si="5"/>
        <v>9.8885414798531551E-2</v>
      </c>
      <c r="L16" s="22">
        <f t="shared" si="11"/>
        <v>33005.462112219204</v>
      </c>
      <c r="M16" s="5">
        <f>scrimecost*Meta!O13</f>
        <v>5976.0950000000003</v>
      </c>
      <c r="N16" s="5">
        <f>L16-Grade9!L16</f>
        <v>1504.1251852805799</v>
      </c>
      <c r="O16" s="5">
        <f>Grade9!M16-M16</f>
        <v>298.90999999999985</v>
      </c>
      <c r="P16" s="22">
        <f t="shared" si="12"/>
        <v>157.08414098534436</v>
      </c>
      <c r="Q16" s="22"/>
      <c r="R16" s="22"/>
      <c r="S16" s="22">
        <f t="shared" si="6"/>
        <v>1317.9502566583972</v>
      </c>
      <c r="T16" s="22">
        <f t="shared" si="7"/>
        <v>888.92665814902819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22181.846041594847</v>
      </c>
      <c r="D17" s="5">
        <f t="shared" si="0"/>
        <v>21661.880204308854</v>
      </c>
      <c r="E17" s="5">
        <f t="shared" si="1"/>
        <v>12161.880204308854</v>
      </c>
      <c r="F17" s="5">
        <f t="shared" si="2"/>
        <v>4272.603886706841</v>
      </c>
      <c r="G17" s="5">
        <f t="shared" si="3"/>
        <v>17389.276317602013</v>
      </c>
      <c r="H17" s="22">
        <f t="shared" si="10"/>
        <v>10203.583523232959</v>
      </c>
      <c r="I17" s="5">
        <f t="shared" si="4"/>
        <v>26786.776742499569</v>
      </c>
      <c r="J17" s="26">
        <f t="shared" si="5"/>
        <v>0.1019279800560802</v>
      </c>
      <c r="L17" s="22">
        <f t="shared" si="11"/>
        <v>33830.598665024685</v>
      </c>
      <c r="M17" s="5">
        <f>scrimecost*Meta!O14</f>
        <v>5976.0950000000003</v>
      </c>
      <c r="N17" s="5">
        <f>L17-Grade9!L17</f>
        <v>1541.7283149125979</v>
      </c>
      <c r="O17" s="5">
        <f>Grade9!M17-M17</f>
        <v>298.90999999999985</v>
      </c>
      <c r="P17" s="22">
        <f t="shared" si="12"/>
        <v>160.03655337622237</v>
      </c>
      <c r="Q17" s="22"/>
      <c r="R17" s="22"/>
      <c r="S17" s="22">
        <f t="shared" si="6"/>
        <v>1342.9499709679949</v>
      </c>
      <c r="T17" s="22">
        <f t="shared" si="7"/>
        <v>870.81005849174392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22736.392192634718</v>
      </c>
      <c r="D18" s="5">
        <f t="shared" si="0"/>
        <v>22172.617209416578</v>
      </c>
      <c r="E18" s="5">
        <f t="shared" si="1"/>
        <v>12672.617209416578</v>
      </c>
      <c r="F18" s="5">
        <f t="shared" si="2"/>
        <v>4439.359518874513</v>
      </c>
      <c r="G18" s="5">
        <f t="shared" si="3"/>
        <v>17733.257690542065</v>
      </c>
      <c r="H18" s="22">
        <f t="shared" si="10"/>
        <v>10458.673111313783</v>
      </c>
      <c r="I18" s="5">
        <f t="shared" si="4"/>
        <v>27365.695626062057</v>
      </c>
      <c r="J18" s="26">
        <f t="shared" si="5"/>
        <v>0.10489633640490817</v>
      </c>
      <c r="L18" s="22">
        <f t="shared" si="11"/>
        <v>34676.363631650303</v>
      </c>
      <c r="M18" s="5">
        <f>scrimecost*Meta!O15</f>
        <v>5976.0950000000003</v>
      </c>
      <c r="N18" s="5">
        <f>L18-Grade9!L18</f>
        <v>1580.2715227854133</v>
      </c>
      <c r="O18" s="5">
        <f>Grade9!M18-M18</f>
        <v>298.90999999999985</v>
      </c>
      <c r="P18" s="22">
        <f t="shared" si="12"/>
        <v>163.06277607687235</v>
      </c>
      <c r="Q18" s="22"/>
      <c r="R18" s="22"/>
      <c r="S18" s="22">
        <f t="shared" si="6"/>
        <v>1368.5746781353309</v>
      </c>
      <c r="T18" s="22">
        <f t="shared" si="7"/>
        <v>853.15667710486343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23304.801997450584</v>
      </c>
      <c r="D19" s="5">
        <f t="shared" si="0"/>
        <v>22696.122639651989</v>
      </c>
      <c r="E19" s="5">
        <f t="shared" si="1"/>
        <v>13196.122639651989</v>
      </c>
      <c r="F19" s="5">
        <f t="shared" si="2"/>
        <v>4610.2840418463747</v>
      </c>
      <c r="G19" s="5">
        <f t="shared" si="3"/>
        <v>18085.838597805614</v>
      </c>
      <c r="H19" s="22">
        <f t="shared" si="10"/>
        <v>10720.139939096627</v>
      </c>
      <c r="I19" s="5">
        <f t="shared" si="4"/>
        <v>27959.087481713606</v>
      </c>
      <c r="J19" s="26">
        <f t="shared" si="5"/>
        <v>0.10779229381839883</v>
      </c>
      <c r="L19" s="22">
        <f t="shared" si="11"/>
        <v>35543.272722441558</v>
      </c>
      <c r="M19" s="5">
        <f>scrimecost*Meta!O16</f>
        <v>5976.0950000000003</v>
      </c>
      <c r="N19" s="5">
        <f>L19-Grade9!L19</f>
        <v>1619.7783108550502</v>
      </c>
      <c r="O19" s="5">
        <f>Grade9!M19-M19</f>
        <v>298.90999999999985</v>
      </c>
      <c r="P19" s="22">
        <f t="shared" si="12"/>
        <v>166.16465434503854</v>
      </c>
      <c r="Q19" s="22"/>
      <c r="R19" s="22"/>
      <c r="S19" s="22">
        <f t="shared" si="6"/>
        <v>1394.8400029818513</v>
      </c>
      <c r="T19" s="22">
        <f t="shared" si="7"/>
        <v>835.95207301036146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23887.422047386848</v>
      </c>
      <c r="D20" s="5">
        <f t="shared" si="0"/>
        <v>23232.715705643288</v>
      </c>
      <c r="E20" s="5">
        <f t="shared" si="1"/>
        <v>13732.715705643288</v>
      </c>
      <c r="F20" s="5">
        <f t="shared" si="2"/>
        <v>4785.4816778925333</v>
      </c>
      <c r="G20" s="5">
        <f t="shared" si="3"/>
        <v>18447.234027750754</v>
      </c>
      <c r="H20" s="22">
        <f t="shared" si="10"/>
        <v>10988.143437574043</v>
      </c>
      <c r="I20" s="5">
        <f t="shared" si="4"/>
        <v>28567.314133756448</v>
      </c>
      <c r="J20" s="26">
        <f t="shared" si="5"/>
        <v>0.11061761812424338</v>
      </c>
      <c r="L20" s="22">
        <f t="shared" si="11"/>
        <v>36431.854540502594</v>
      </c>
      <c r="M20" s="5">
        <f>scrimecost*Meta!O17</f>
        <v>5976.0950000000003</v>
      </c>
      <c r="N20" s="5">
        <f>L20-Grade9!L20</f>
        <v>1660.2727686264261</v>
      </c>
      <c r="O20" s="5">
        <f>Grade9!M20-M20</f>
        <v>298.90999999999985</v>
      </c>
      <c r="P20" s="22">
        <f t="shared" si="12"/>
        <v>169.34407956990893</v>
      </c>
      <c r="Q20" s="22"/>
      <c r="R20" s="22"/>
      <c r="S20" s="22">
        <f t="shared" si="6"/>
        <v>1421.7619609495332</v>
      </c>
      <c r="T20" s="22">
        <f t="shared" si="7"/>
        <v>819.18231262773543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24484.607598571514</v>
      </c>
      <c r="D21" s="5">
        <f t="shared" si="0"/>
        <v>23782.723598284367</v>
      </c>
      <c r="E21" s="5">
        <f t="shared" si="1"/>
        <v>14282.723598284367</v>
      </c>
      <c r="F21" s="5">
        <f t="shared" si="2"/>
        <v>4965.0592548398454</v>
      </c>
      <c r="G21" s="5">
        <f t="shared" si="3"/>
        <v>18817.664343444521</v>
      </c>
      <c r="H21" s="22">
        <f t="shared" si="10"/>
        <v>11262.847023513392</v>
      </c>
      <c r="I21" s="5">
        <f t="shared" si="4"/>
        <v>29190.746452100357</v>
      </c>
      <c r="J21" s="26">
        <f t="shared" si="5"/>
        <v>0.11337403208116488</v>
      </c>
      <c r="L21" s="22">
        <f t="shared" si="11"/>
        <v>37342.650904015158</v>
      </c>
      <c r="M21" s="5">
        <f>scrimecost*Meta!O18</f>
        <v>4817.7830000000004</v>
      </c>
      <c r="N21" s="5">
        <f>L21-Grade9!L21</f>
        <v>1701.7795878420802</v>
      </c>
      <c r="O21" s="5">
        <f>Grade9!M21-M21</f>
        <v>240.97400000000016</v>
      </c>
      <c r="P21" s="22">
        <f t="shared" si="12"/>
        <v>172.60299042540106</v>
      </c>
      <c r="Q21" s="22"/>
      <c r="R21" s="22"/>
      <c r="S21" s="22">
        <f t="shared" si="6"/>
        <v>1394.8391918664042</v>
      </c>
      <c r="T21" s="22">
        <f t="shared" si="7"/>
        <v>772.63523350147375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25096.722788535808</v>
      </c>
      <c r="D22" s="5">
        <f t="shared" si="0"/>
        <v>24346.481688241482</v>
      </c>
      <c r="E22" s="5">
        <f t="shared" si="1"/>
        <v>14846.481688241482</v>
      </c>
      <c r="F22" s="5">
        <f t="shared" si="2"/>
        <v>5149.1262712108437</v>
      </c>
      <c r="G22" s="5">
        <f t="shared" si="3"/>
        <v>19197.355417030638</v>
      </c>
      <c r="H22" s="22">
        <f t="shared" si="10"/>
        <v>11544.418199101226</v>
      </c>
      <c r="I22" s="5">
        <f t="shared" si="4"/>
        <v>29829.764578402868</v>
      </c>
      <c r="J22" s="26">
        <f t="shared" si="5"/>
        <v>0.11606321642938108</v>
      </c>
      <c r="L22" s="22">
        <f t="shared" si="11"/>
        <v>38276.217176615537</v>
      </c>
      <c r="M22" s="5">
        <f>scrimecost*Meta!O19</f>
        <v>4817.7830000000004</v>
      </c>
      <c r="N22" s="5">
        <f>L22-Grade9!L22</f>
        <v>1744.3240775381419</v>
      </c>
      <c r="O22" s="5">
        <f>Grade9!M22-M22</f>
        <v>240.97400000000016</v>
      </c>
      <c r="P22" s="22">
        <f t="shared" si="12"/>
        <v>175.94337405228055</v>
      </c>
      <c r="Q22" s="22"/>
      <c r="R22" s="22"/>
      <c r="S22" s="22">
        <f t="shared" si="6"/>
        <v>1423.1240739562058</v>
      </c>
      <c r="T22" s="22">
        <f t="shared" si="7"/>
        <v>757.86146277071748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25724.1408582492</v>
      </c>
      <c r="D23" s="5">
        <f t="shared" si="0"/>
        <v>24924.333730447517</v>
      </c>
      <c r="E23" s="5">
        <f t="shared" si="1"/>
        <v>15424.333730447517</v>
      </c>
      <c r="F23" s="5">
        <f t="shared" si="2"/>
        <v>5337.7949629911145</v>
      </c>
      <c r="G23" s="5">
        <f t="shared" si="3"/>
        <v>19586.538767456404</v>
      </c>
      <c r="H23" s="22">
        <f t="shared" si="10"/>
        <v>11833.028654078757</v>
      </c>
      <c r="I23" s="5">
        <f t="shared" si="4"/>
        <v>30484.75815786294</v>
      </c>
      <c r="J23" s="26">
        <f t="shared" si="5"/>
        <v>0.1186868109154456</v>
      </c>
      <c r="L23" s="22">
        <f t="shared" si="11"/>
        <v>39233.12260603092</v>
      </c>
      <c r="M23" s="5">
        <f>scrimecost*Meta!O20</f>
        <v>4817.7830000000004</v>
      </c>
      <c r="N23" s="5">
        <f>L23-Grade9!L23</f>
        <v>1787.9321794765856</v>
      </c>
      <c r="O23" s="5">
        <f>Grade9!M23-M23</f>
        <v>240.97400000000016</v>
      </c>
      <c r="P23" s="22">
        <f t="shared" si="12"/>
        <v>179.36726726983196</v>
      </c>
      <c r="Q23" s="22"/>
      <c r="R23" s="22"/>
      <c r="S23" s="22">
        <f t="shared" si="6"/>
        <v>1452.1160780982414</v>
      </c>
      <c r="T23" s="22">
        <f t="shared" si="7"/>
        <v>743.43856112943251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26367.244379705426</v>
      </c>
      <c r="D24" s="5">
        <f t="shared" si="0"/>
        <v>25516.632073708701</v>
      </c>
      <c r="E24" s="5">
        <f t="shared" si="1"/>
        <v>16016.632073708701</v>
      </c>
      <c r="F24" s="5">
        <f t="shared" si="2"/>
        <v>5531.1803720658909</v>
      </c>
      <c r="G24" s="5">
        <f t="shared" si="3"/>
        <v>19985.451701642811</v>
      </c>
      <c r="H24" s="22">
        <f t="shared" si="10"/>
        <v>12128.854370430725</v>
      </c>
      <c r="I24" s="5">
        <f t="shared" si="4"/>
        <v>31156.126576809511</v>
      </c>
      <c r="J24" s="26">
        <f t="shared" si="5"/>
        <v>0.12124641529209387</v>
      </c>
      <c r="L24" s="22">
        <f t="shared" si="11"/>
        <v>40213.950671181694</v>
      </c>
      <c r="M24" s="5">
        <f>scrimecost*Meta!O21</f>
        <v>4817.7830000000004</v>
      </c>
      <c r="N24" s="5">
        <f>L24-Grade9!L24</f>
        <v>1832.630483963505</v>
      </c>
      <c r="O24" s="5">
        <f>Grade9!M24-M24</f>
        <v>240.97400000000016</v>
      </c>
      <c r="P24" s="22">
        <f t="shared" si="12"/>
        <v>182.87675781782215</v>
      </c>
      <c r="Q24" s="22"/>
      <c r="R24" s="22"/>
      <c r="S24" s="22">
        <f t="shared" si="6"/>
        <v>1481.8328823438362</v>
      </c>
      <c r="T24" s="22">
        <f t="shared" si="7"/>
        <v>729.35618203982585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27026.425489198064</v>
      </c>
      <c r="D25" s="5">
        <f t="shared" si="0"/>
        <v>26123.737875551418</v>
      </c>
      <c r="E25" s="5">
        <f t="shared" si="1"/>
        <v>16623.737875551418</v>
      </c>
      <c r="F25" s="5">
        <f t="shared" si="2"/>
        <v>5729.4004163675381</v>
      </c>
      <c r="G25" s="5">
        <f t="shared" si="3"/>
        <v>20394.33745918388</v>
      </c>
      <c r="H25" s="22">
        <f t="shared" si="10"/>
        <v>12432.075729691493</v>
      </c>
      <c r="I25" s="5">
        <f t="shared" si="4"/>
        <v>31844.279206229745</v>
      </c>
      <c r="J25" s="26">
        <f t="shared" si="5"/>
        <v>0.12374359029370197</v>
      </c>
      <c r="L25" s="22">
        <f t="shared" si="11"/>
        <v>41219.299437961236</v>
      </c>
      <c r="M25" s="5">
        <f>scrimecost*Meta!O22</f>
        <v>4817.7830000000004</v>
      </c>
      <c r="N25" s="5">
        <f>L25-Grade9!L25</f>
        <v>1878.4462460625946</v>
      </c>
      <c r="O25" s="5">
        <f>Grade9!M25-M25</f>
        <v>240.97400000000016</v>
      </c>
      <c r="P25" s="22">
        <f t="shared" si="12"/>
        <v>186.4739856295121</v>
      </c>
      <c r="Q25" s="22"/>
      <c r="R25" s="22"/>
      <c r="S25" s="22">
        <f t="shared" si="6"/>
        <v>1512.292606695569</v>
      </c>
      <c r="T25" s="22">
        <f t="shared" si="7"/>
        <v>715.60433180812402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27702.086126428014</v>
      </c>
      <c r="D26" s="5">
        <f t="shared" si="0"/>
        <v>26746.021322440203</v>
      </c>
      <c r="E26" s="5">
        <f t="shared" si="1"/>
        <v>17246.021322440203</v>
      </c>
      <c r="F26" s="5">
        <f t="shared" si="2"/>
        <v>5932.5759617767262</v>
      </c>
      <c r="G26" s="5">
        <f t="shared" si="3"/>
        <v>20813.445360663478</v>
      </c>
      <c r="H26" s="22">
        <f t="shared" si="10"/>
        <v>12742.87762293378</v>
      </c>
      <c r="I26" s="5">
        <f t="shared" si="4"/>
        <v>32549.635651385492</v>
      </c>
      <c r="J26" s="26">
        <f t="shared" si="5"/>
        <v>0.12617985858795377</v>
      </c>
      <c r="L26" s="22">
        <f t="shared" si="11"/>
        <v>42249.781923910268</v>
      </c>
      <c r="M26" s="5">
        <f>scrimecost*Meta!O23</f>
        <v>3738.9629999999997</v>
      </c>
      <c r="N26" s="5">
        <f>L26-Grade9!L26</f>
        <v>1925.4074022141649</v>
      </c>
      <c r="O26" s="5">
        <f>Grade9!M26-M26</f>
        <v>187.01400000000012</v>
      </c>
      <c r="P26" s="22">
        <f t="shared" si="12"/>
        <v>190.1611441364943</v>
      </c>
      <c r="Q26" s="22"/>
      <c r="R26" s="22"/>
      <c r="S26" s="22">
        <f t="shared" si="6"/>
        <v>1492.7374641560975</v>
      </c>
      <c r="T26" s="22">
        <f t="shared" si="7"/>
        <v>679.07423917105166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28394.638279588711</v>
      </c>
      <c r="D27" s="5">
        <f t="shared" si="0"/>
        <v>27383.861855501207</v>
      </c>
      <c r="E27" s="5">
        <f t="shared" si="1"/>
        <v>17883.861855501207</v>
      </c>
      <c r="F27" s="5">
        <f t="shared" si="2"/>
        <v>6140.8308958211437</v>
      </c>
      <c r="G27" s="5">
        <f t="shared" si="3"/>
        <v>21243.030959680065</v>
      </c>
      <c r="H27" s="22">
        <f t="shared" si="10"/>
        <v>13061.449563507123</v>
      </c>
      <c r="I27" s="5">
        <f t="shared" si="4"/>
        <v>33272.626007670129</v>
      </c>
      <c r="J27" s="26">
        <f t="shared" si="5"/>
        <v>0.128556705704297</v>
      </c>
      <c r="L27" s="22">
        <f t="shared" si="11"/>
        <v>43306.026472008023</v>
      </c>
      <c r="M27" s="5">
        <f>scrimecost*Meta!O24</f>
        <v>3738.9629999999997</v>
      </c>
      <c r="N27" s="5">
        <f>L27-Grade9!L27</f>
        <v>1973.5425872695196</v>
      </c>
      <c r="O27" s="5">
        <f>Grade9!M27-M27</f>
        <v>187.01400000000012</v>
      </c>
      <c r="P27" s="22">
        <f t="shared" si="12"/>
        <v>193.94048160615105</v>
      </c>
      <c r="Q27" s="22"/>
      <c r="R27" s="22"/>
      <c r="S27" s="22">
        <f t="shared" si="6"/>
        <v>1524.7392120531363</v>
      </c>
      <c r="T27" s="22">
        <f t="shared" si="7"/>
        <v>666.84681840678979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29104.504236578428</v>
      </c>
      <c r="D28" s="5">
        <f t="shared" si="0"/>
        <v>28037.648401888735</v>
      </c>
      <c r="E28" s="5">
        <f t="shared" si="1"/>
        <v>18537.648401888735</v>
      </c>
      <c r="F28" s="5">
        <f t="shared" si="2"/>
        <v>6354.2922032166716</v>
      </c>
      <c r="G28" s="5">
        <f t="shared" si="3"/>
        <v>21683.356198672063</v>
      </c>
      <c r="H28" s="22">
        <f t="shared" si="10"/>
        <v>13387.9858025948</v>
      </c>
      <c r="I28" s="5">
        <f t="shared" si="4"/>
        <v>34013.69112286187</v>
      </c>
      <c r="J28" s="26">
        <f t="shared" si="5"/>
        <v>0.13087558093975379</v>
      </c>
      <c r="L28" s="22">
        <f t="shared" si="11"/>
        <v>44388.677133808211</v>
      </c>
      <c r="M28" s="5">
        <f>scrimecost*Meta!O25</f>
        <v>3738.9629999999997</v>
      </c>
      <c r="N28" s="5">
        <f>L28-Grade9!L28</f>
        <v>2022.8811519512456</v>
      </c>
      <c r="O28" s="5">
        <f>Grade9!M28-M28</f>
        <v>187.01400000000012</v>
      </c>
      <c r="P28" s="22">
        <f t="shared" si="12"/>
        <v>197.8143025125492</v>
      </c>
      <c r="Q28" s="22"/>
      <c r="R28" s="22"/>
      <c r="S28" s="22">
        <f t="shared" si="6"/>
        <v>1557.5410036475935</v>
      </c>
      <c r="T28" s="22">
        <f t="shared" si="7"/>
        <v>654.88748938412118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29832.116842492884</v>
      </c>
      <c r="D29" s="5">
        <f t="shared" si="0"/>
        <v>28707.779611935948</v>
      </c>
      <c r="E29" s="5">
        <f t="shared" si="1"/>
        <v>19207.779611935948</v>
      </c>
      <c r="F29" s="5">
        <f t="shared" si="2"/>
        <v>6573.0900432970866</v>
      </c>
      <c r="G29" s="5">
        <f t="shared" si="3"/>
        <v>22134.68956863886</v>
      </c>
      <c r="H29" s="22">
        <f t="shared" si="10"/>
        <v>13722.685447659671</v>
      </c>
      <c r="I29" s="5">
        <f t="shared" si="4"/>
        <v>34773.282865933419</v>
      </c>
      <c r="J29" s="26">
        <f t="shared" si="5"/>
        <v>0.13313789824263847</v>
      </c>
      <c r="L29" s="22">
        <f t="shared" si="11"/>
        <v>45498.39406215342</v>
      </c>
      <c r="M29" s="5">
        <f>scrimecost*Meta!O26</f>
        <v>3738.9629999999997</v>
      </c>
      <c r="N29" s="5">
        <f>L29-Grade9!L29</f>
        <v>2073.4531807500316</v>
      </c>
      <c r="O29" s="5">
        <f>Grade9!M29-M29</f>
        <v>187.01400000000012</v>
      </c>
      <c r="P29" s="22">
        <f t="shared" si="12"/>
        <v>201.78496894160733</v>
      </c>
      <c r="Q29" s="22"/>
      <c r="R29" s="22"/>
      <c r="S29" s="22">
        <f t="shared" si="6"/>
        <v>1591.1628400319223</v>
      </c>
      <c r="T29" s="22">
        <f t="shared" si="7"/>
        <v>643.18887533113514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30577.919763555208</v>
      </c>
      <c r="D30" s="5">
        <f t="shared" si="0"/>
        <v>29394.66410223435</v>
      </c>
      <c r="E30" s="5">
        <f t="shared" si="1"/>
        <v>19894.66410223435</v>
      </c>
      <c r="F30" s="5">
        <f t="shared" si="2"/>
        <v>6797.3578293795154</v>
      </c>
      <c r="G30" s="5">
        <f t="shared" si="3"/>
        <v>22597.306272854836</v>
      </c>
      <c r="H30" s="22">
        <f t="shared" si="10"/>
        <v>14065.752583851163</v>
      </c>
      <c r="I30" s="5">
        <f t="shared" si="4"/>
        <v>35551.864402581756</v>
      </c>
      <c r="J30" s="26">
        <f t="shared" si="5"/>
        <v>0.13534503707472112</v>
      </c>
      <c r="L30" s="22">
        <f t="shared" si="11"/>
        <v>46635.853913707251</v>
      </c>
      <c r="M30" s="5">
        <f>scrimecost*Meta!O27</f>
        <v>3738.9629999999997</v>
      </c>
      <c r="N30" s="5">
        <f>L30-Grade9!L30</f>
        <v>2125.2895102687762</v>
      </c>
      <c r="O30" s="5">
        <f>Grade9!M30-M30</f>
        <v>187.01400000000012</v>
      </c>
      <c r="P30" s="22">
        <f t="shared" si="12"/>
        <v>205.85490203139196</v>
      </c>
      <c r="Q30" s="22"/>
      <c r="R30" s="22"/>
      <c r="S30" s="22">
        <f t="shared" si="6"/>
        <v>1625.6252223258527</v>
      </c>
      <c r="T30" s="22">
        <f t="shared" si="7"/>
        <v>631.74384094532741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31342.367757644086</v>
      </c>
      <c r="D31" s="5">
        <f t="shared" si="0"/>
        <v>30098.720704790205</v>
      </c>
      <c r="E31" s="5">
        <f t="shared" si="1"/>
        <v>20598.720704790205</v>
      </c>
      <c r="F31" s="5">
        <f t="shared" si="2"/>
        <v>7027.2323101140018</v>
      </c>
      <c r="G31" s="5">
        <f t="shared" si="3"/>
        <v>23071.488394676202</v>
      </c>
      <c r="H31" s="22">
        <f t="shared" si="10"/>
        <v>14417.396398447439</v>
      </c>
      <c r="I31" s="5">
        <f t="shared" si="4"/>
        <v>36349.910477646292</v>
      </c>
      <c r="J31" s="26">
        <f t="shared" si="5"/>
        <v>0.13749834325236268</v>
      </c>
      <c r="L31" s="22">
        <f t="shared" si="11"/>
        <v>47801.75026154994</v>
      </c>
      <c r="M31" s="5">
        <f>scrimecost*Meta!O28</f>
        <v>3270.5279999999998</v>
      </c>
      <c r="N31" s="5">
        <f>L31-Grade9!L31</f>
        <v>2178.4217480255102</v>
      </c>
      <c r="O31" s="5">
        <f>Grade9!M31-M31</f>
        <v>163.58399999999983</v>
      </c>
      <c r="P31" s="22">
        <f t="shared" si="12"/>
        <v>210.02658344842115</v>
      </c>
      <c r="Q31" s="22"/>
      <c r="R31" s="22"/>
      <c r="S31" s="22">
        <f t="shared" si="6"/>
        <v>1638.9015341771433</v>
      </c>
      <c r="T31" s="22">
        <f t="shared" si="7"/>
        <v>612.3082916684524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32125.926951585185</v>
      </c>
      <c r="D32" s="5">
        <f t="shared" si="0"/>
        <v>30820.378722409958</v>
      </c>
      <c r="E32" s="5">
        <f t="shared" si="1"/>
        <v>21320.378722409958</v>
      </c>
      <c r="F32" s="5">
        <f t="shared" si="2"/>
        <v>7262.853652866851</v>
      </c>
      <c r="G32" s="5">
        <f t="shared" si="3"/>
        <v>23557.525069543106</v>
      </c>
      <c r="H32" s="22">
        <f t="shared" si="10"/>
        <v>14777.831308408624</v>
      </c>
      <c r="I32" s="5">
        <f t="shared" si="4"/>
        <v>37167.907704587451</v>
      </c>
      <c r="J32" s="26">
        <f t="shared" si="5"/>
        <v>0.13959912976713498</v>
      </c>
      <c r="L32" s="22">
        <f t="shared" si="11"/>
        <v>48996.794018088673</v>
      </c>
      <c r="M32" s="5">
        <f>scrimecost*Meta!O29</f>
        <v>3270.5279999999998</v>
      </c>
      <c r="N32" s="5">
        <f>L32-Grade9!L32</f>
        <v>2232.882291726135</v>
      </c>
      <c r="O32" s="5">
        <f>Grade9!M32-M32</f>
        <v>163.58399999999983</v>
      </c>
      <c r="P32" s="22">
        <f t="shared" si="12"/>
        <v>214.30255690087608</v>
      </c>
      <c r="Q32" s="22"/>
      <c r="R32" s="22"/>
      <c r="S32" s="22">
        <f t="shared" si="6"/>
        <v>1675.1085745747</v>
      </c>
      <c r="T32" s="22">
        <f t="shared" si="7"/>
        <v>601.66802448812177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32929.075125374809</v>
      </c>
      <c r="D33" s="5">
        <f t="shared" si="0"/>
        <v>31560.078190470202</v>
      </c>
      <c r="E33" s="5">
        <f t="shared" si="1"/>
        <v>22060.078190470202</v>
      </c>
      <c r="F33" s="5">
        <f t="shared" si="2"/>
        <v>7504.3655291885207</v>
      </c>
      <c r="G33" s="5">
        <f t="shared" si="3"/>
        <v>24055.712661281679</v>
      </c>
      <c r="H33" s="22">
        <f t="shared" si="10"/>
        <v>15147.277091118838</v>
      </c>
      <c r="I33" s="5">
        <f t="shared" si="4"/>
        <v>38006.354862202134</v>
      </c>
      <c r="J33" s="26">
        <f t="shared" si="5"/>
        <v>0.14164867758642499</v>
      </c>
      <c r="L33" s="22">
        <f t="shared" si="11"/>
        <v>50221.713868540894</v>
      </c>
      <c r="M33" s="5">
        <f>scrimecost*Meta!O30</f>
        <v>3270.5279999999998</v>
      </c>
      <c r="N33" s="5">
        <f>L33-Grade9!L33</f>
        <v>2288.7043490192955</v>
      </c>
      <c r="O33" s="5">
        <f>Grade9!M33-M33</f>
        <v>163.58399999999983</v>
      </c>
      <c r="P33" s="22">
        <f t="shared" si="12"/>
        <v>218.6854296896424</v>
      </c>
      <c r="Q33" s="22"/>
      <c r="R33" s="22"/>
      <c r="S33" s="22">
        <f t="shared" si="6"/>
        <v>1712.220790982208</v>
      </c>
      <c r="T33" s="22">
        <f t="shared" si="7"/>
        <v>591.24901104118089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33752.302003509183</v>
      </c>
      <c r="D34" s="5">
        <f t="shared" si="0"/>
        <v>32318.27014523196</v>
      </c>
      <c r="E34" s="5">
        <f t="shared" si="1"/>
        <v>22818.27014523196</v>
      </c>
      <c r="F34" s="5">
        <f t="shared" si="2"/>
        <v>7751.9152024182349</v>
      </c>
      <c r="G34" s="5">
        <f t="shared" si="3"/>
        <v>24566.354942813727</v>
      </c>
      <c r="H34" s="22">
        <f t="shared" si="10"/>
        <v>15525.95901839681</v>
      </c>
      <c r="I34" s="5">
        <f t="shared" si="4"/>
        <v>38865.763198757188</v>
      </c>
      <c r="J34" s="26">
        <f t="shared" si="5"/>
        <v>0.14364823643451283</v>
      </c>
      <c r="L34" s="22">
        <f t="shared" si="11"/>
        <v>51477.256715254407</v>
      </c>
      <c r="M34" s="5">
        <f>scrimecost*Meta!O31</f>
        <v>3270.5279999999998</v>
      </c>
      <c r="N34" s="5">
        <f>L34-Grade9!L34</f>
        <v>2345.9219577447802</v>
      </c>
      <c r="O34" s="5">
        <f>Grade9!M34-M34</f>
        <v>163.58399999999983</v>
      </c>
      <c r="P34" s="22">
        <f t="shared" si="12"/>
        <v>223.17787429812785</v>
      </c>
      <c r="Q34" s="22"/>
      <c r="R34" s="22"/>
      <c r="S34" s="22">
        <f t="shared" si="6"/>
        <v>1750.2608127999004</v>
      </c>
      <c r="T34" s="22">
        <f t="shared" si="7"/>
        <v>581.04547253282601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34596.109553596914</v>
      </c>
      <c r="D35" s="5">
        <f t="shared" si="0"/>
        <v>33095.416898862757</v>
      </c>
      <c r="E35" s="5">
        <f t="shared" si="1"/>
        <v>23595.416898862757</v>
      </c>
      <c r="F35" s="5">
        <f t="shared" si="2"/>
        <v>8005.6536174786906</v>
      </c>
      <c r="G35" s="5">
        <f t="shared" si="3"/>
        <v>25089.763281384068</v>
      </c>
      <c r="H35" s="22">
        <f t="shared" si="10"/>
        <v>15914.107993856729</v>
      </c>
      <c r="I35" s="5">
        <f t="shared" si="4"/>
        <v>39746.656743726118</v>
      </c>
      <c r="J35" s="26">
        <f t="shared" si="5"/>
        <v>0.14559902555459853</v>
      </c>
      <c r="L35" s="22">
        <f t="shared" si="11"/>
        <v>52764.188133135765</v>
      </c>
      <c r="M35" s="5">
        <f>scrimecost*Meta!O32</f>
        <v>3270.5279999999998</v>
      </c>
      <c r="N35" s="5">
        <f>L35-Grade9!L35</f>
        <v>2404.5700066883874</v>
      </c>
      <c r="O35" s="5">
        <f>Grade9!M35-M35</f>
        <v>163.58399999999983</v>
      </c>
      <c r="P35" s="22">
        <f t="shared" si="12"/>
        <v>227.78263002182547</v>
      </c>
      <c r="Q35" s="22"/>
      <c r="R35" s="22"/>
      <c r="S35" s="22">
        <f t="shared" si="6"/>
        <v>1789.2518351630267</v>
      </c>
      <c r="T35" s="22">
        <f t="shared" si="7"/>
        <v>571.05181300247114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35461.012292436841</v>
      </c>
      <c r="D36" s="5">
        <f t="shared" si="0"/>
        <v>33891.992321334328</v>
      </c>
      <c r="E36" s="5">
        <f t="shared" si="1"/>
        <v>24391.992321334328</v>
      </c>
      <c r="F36" s="5">
        <f t="shared" si="2"/>
        <v>8265.7354929156572</v>
      </c>
      <c r="G36" s="5">
        <f t="shared" si="3"/>
        <v>25626.256828418671</v>
      </c>
      <c r="H36" s="22">
        <f t="shared" si="10"/>
        <v>16311.960693703148</v>
      </c>
      <c r="I36" s="5">
        <f t="shared" si="4"/>
        <v>40649.57262731927</v>
      </c>
      <c r="J36" s="26">
        <f t="shared" si="5"/>
        <v>0.14750223445224306</v>
      </c>
      <c r="L36" s="22">
        <f t="shared" si="11"/>
        <v>54083.292836464163</v>
      </c>
      <c r="M36" s="5">
        <f>scrimecost*Meta!O33</f>
        <v>2643.1089999999999</v>
      </c>
      <c r="N36" s="5">
        <f>L36-Grade9!L36</f>
        <v>2464.6842568556167</v>
      </c>
      <c r="O36" s="5">
        <f>Grade9!M36-M36</f>
        <v>132.20200000000023</v>
      </c>
      <c r="P36" s="22">
        <f t="shared" si="12"/>
        <v>232.50250463861548</v>
      </c>
      <c r="Q36" s="22"/>
      <c r="R36" s="22"/>
      <c r="S36" s="22">
        <f t="shared" si="6"/>
        <v>1799.6871710852502</v>
      </c>
      <c r="T36" s="22">
        <f t="shared" si="7"/>
        <v>552.20172039049589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36347.537599747746</v>
      </c>
      <c r="D37" s="5">
        <f t="shared" ref="D37:D56" si="15">IF(A37&lt;startage,1,0)*(C37*(1-initialunempprob))+IF(A37=startage,1,0)*(C37*(1-unempprob))+IF(A37&gt;startage,1,0)*(C37*(1-unempprob)+unempprob*300*52)</f>
        <v>34708.48212936768</v>
      </c>
      <c r="E37" s="5">
        <f t="shared" si="1"/>
        <v>25208.48212936768</v>
      </c>
      <c r="F37" s="5">
        <f t="shared" si="2"/>
        <v>8532.3194152385477</v>
      </c>
      <c r="G37" s="5">
        <f t="shared" si="3"/>
        <v>26176.162714129132</v>
      </c>
      <c r="H37" s="22">
        <f t="shared" ref="H37:H56" si="16">benefits*B37/expnorm</f>
        <v>16719.759711045721</v>
      </c>
      <c r="I37" s="5">
        <f t="shared" ref="I37:I56" si="17">G37+IF(A37&lt;startage,1,0)*(H37*(1-initialunempprob))+IF(A37&gt;=startage,1,0)*(H37*(1-unempprob))</f>
        <v>41575.061408002242</v>
      </c>
      <c r="J37" s="26">
        <f t="shared" si="5"/>
        <v>0.14935902362067682</v>
      </c>
      <c r="L37" s="22">
        <f t="shared" ref="L37:L56" si="18">(sincome+sbenefits)*(1-sunemp)*B37/expnorm</f>
        <v>55435.375157375754</v>
      </c>
      <c r="M37" s="5">
        <f>scrimecost*Meta!O34</f>
        <v>2643.1089999999999</v>
      </c>
      <c r="N37" s="5">
        <f>L37-Grade9!L37</f>
        <v>2526.3013632769798</v>
      </c>
      <c r="O37" s="5">
        <f>Grade9!M37-M37</f>
        <v>132.20200000000023</v>
      </c>
      <c r="P37" s="22">
        <f t="shared" si="12"/>
        <v>237.34037612082528</v>
      </c>
      <c r="Q37" s="22"/>
      <c r="R37" s="22"/>
      <c r="S37" s="22">
        <f t="shared" si="6"/>
        <v>1840.6521139555014</v>
      </c>
      <c r="T37" s="22">
        <f t="shared" si="7"/>
        <v>542.96162956282456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37256.22603974145</v>
      </c>
      <c r="D38" s="5">
        <f t="shared" si="15"/>
        <v>35545.384182601876</v>
      </c>
      <c r="E38" s="5">
        <f t="shared" si="1"/>
        <v>26045.384182601876</v>
      </c>
      <c r="F38" s="5">
        <f t="shared" si="2"/>
        <v>8805.5679356195124</v>
      </c>
      <c r="G38" s="5">
        <f t="shared" si="3"/>
        <v>26739.816246982366</v>
      </c>
      <c r="H38" s="22">
        <f t="shared" si="16"/>
        <v>17137.753703821872</v>
      </c>
      <c r="I38" s="5">
        <f t="shared" si="17"/>
        <v>42523.687408202313</v>
      </c>
      <c r="J38" s="26">
        <f t="shared" ref="J38:J56" si="19">(F38-(IF(A38&gt;startage,1,0)*(unempprob*300*52)))/(IF(A38&lt;startage,1,0)*((C38+H38)*(1-initialunempprob))+IF(A38&gt;=startage,1,0)*((C38+H38)*(1-unempprob)))</f>
        <v>0.15117052524841704</v>
      </c>
      <c r="L38" s="22">
        <f t="shared" si="18"/>
        <v>56821.259536310165</v>
      </c>
      <c r="M38" s="5">
        <f>scrimecost*Meta!O35</f>
        <v>2643.1089999999999</v>
      </c>
      <c r="N38" s="5">
        <f>L38-Grade9!L38</f>
        <v>2589.4588973589271</v>
      </c>
      <c r="O38" s="5">
        <f>Grade9!M38-M38</f>
        <v>132.20200000000023</v>
      </c>
      <c r="P38" s="22">
        <f t="shared" si="12"/>
        <v>242.29919439009035</v>
      </c>
      <c r="Q38" s="22"/>
      <c r="R38" s="22"/>
      <c r="S38" s="22">
        <f t="shared" ref="S38:S69" si="20">IF(A38&lt;startage,1,0)*(N38-Q38-R38)+IF(A38&gt;=startage,1,0)*completionprob*(N38*spart+O38+P38)</f>
        <v>1882.6411803975384</v>
      </c>
      <c r="T38" s="22">
        <f t="shared" ref="T38:T69" si="21">S38/sreturn^(A38-startage+1)</f>
        <v>533.90215144024683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38187.631690734976</v>
      </c>
      <c r="D39" s="5">
        <f t="shared" si="15"/>
        <v>36403.208787166914</v>
      </c>
      <c r="E39" s="5">
        <f t="shared" si="1"/>
        <v>26903.208787166914</v>
      </c>
      <c r="F39" s="5">
        <f t="shared" si="2"/>
        <v>9085.6476690099971</v>
      </c>
      <c r="G39" s="5">
        <f t="shared" si="3"/>
        <v>27317.561118156918</v>
      </c>
      <c r="H39" s="22">
        <f t="shared" si="16"/>
        <v>17566.197546417414</v>
      </c>
      <c r="I39" s="5">
        <f t="shared" si="17"/>
        <v>43496.029058407359</v>
      </c>
      <c r="J39" s="26">
        <f t="shared" si="19"/>
        <v>0.152937843909627</v>
      </c>
      <c r="L39" s="22">
        <f t="shared" si="18"/>
        <v>58241.79102471791</v>
      </c>
      <c r="M39" s="5">
        <f>scrimecost*Meta!O36</f>
        <v>2643.1089999999999</v>
      </c>
      <c r="N39" s="5">
        <f>L39-Grade9!L39</f>
        <v>2654.1953697928984</v>
      </c>
      <c r="O39" s="5">
        <f>Grade9!M39-M39</f>
        <v>132.20200000000023</v>
      </c>
      <c r="P39" s="22">
        <f t="shared" ref="P39:P56" si="22">(spart-initialspart)*(L39*J39+nptrans)</f>
        <v>247.38198311608696</v>
      </c>
      <c r="Q39" s="22"/>
      <c r="R39" s="22"/>
      <c r="S39" s="22">
        <f t="shared" si="20"/>
        <v>1925.6799735006116</v>
      </c>
      <c r="T39" s="22">
        <f t="shared" si="21"/>
        <v>525.01888082305618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39142.32248300335</v>
      </c>
      <c r="D40" s="5">
        <f t="shared" si="15"/>
        <v>37282.479006846086</v>
      </c>
      <c r="E40" s="5">
        <f t="shared" si="1"/>
        <v>27782.479006846086</v>
      </c>
      <c r="F40" s="5">
        <f t="shared" si="2"/>
        <v>9372.7293957352467</v>
      </c>
      <c r="G40" s="5">
        <f t="shared" si="3"/>
        <v>27909.749611110841</v>
      </c>
      <c r="H40" s="22">
        <f t="shared" si="16"/>
        <v>18005.352485077849</v>
      </c>
      <c r="I40" s="5">
        <f t="shared" si="17"/>
        <v>44492.679249867542</v>
      </c>
      <c r="J40" s="26">
        <f t="shared" si="19"/>
        <v>0.15466205723763674</v>
      </c>
      <c r="L40" s="22">
        <f t="shared" si="18"/>
        <v>59697.835800335852</v>
      </c>
      <c r="M40" s="5">
        <f>scrimecost*Meta!O37</f>
        <v>2643.1089999999999</v>
      </c>
      <c r="N40" s="5">
        <f>L40-Grade9!L40</f>
        <v>2720.5502540377129</v>
      </c>
      <c r="O40" s="5">
        <f>Grade9!M40-M40</f>
        <v>132.20200000000023</v>
      </c>
      <c r="P40" s="22">
        <f t="shared" si="22"/>
        <v>252.59184156023355</v>
      </c>
      <c r="Q40" s="22"/>
      <c r="R40" s="22"/>
      <c r="S40" s="22">
        <f t="shared" si="20"/>
        <v>1969.7947364312581</v>
      </c>
      <c r="T40" s="22">
        <f t="shared" si="21"/>
        <v>516.30754515779176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40120.880545078435</v>
      </c>
      <c r="D41" s="5">
        <f t="shared" si="15"/>
        <v>38183.730982017245</v>
      </c>
      <c r="E41" s="5">
        <f t="shared" si="1"/>
        <v>28683.730982017245</v>
      </c>
      <c r="F41" s="5">
        <f t="shared" si="2"/>
        <v>9666.9881656286307</v>
      </c>
      <c r="G41" s="5">
        <f t="shared" si="3"/>
        <v>28516.742816388614</v>
      </c>
      <c r="H41" s="22">
        <f t="shared" si="16"/>
        <v>18455.486297204792</v>
      </c>
      <c r="I41" s="5">
        <f t="shared" si="17"/>
        <v>45514.245696114231</v>
      </c>
      <c r="J41" s="26">
        <f t="shared" si="19"/>
        <v>0.15634421658203654</v>
      </c>
      <c r="L41" s="22">
        <f t="shared" si="18"/>
        <v>61190.281695344253</v>
      </c>
      <c r="M41" s="5">
        <f>scrimecost*Meta!O38</f>
        <v>1765.8579999999999</v>
      </c>
      <c r="N41" s="5">
        <f>L41-Grade9!L41</f>
        <v>2788.5640103886617</v>
      </c>
      <c r="O41" s="5">
        <f>Grade9!M41-M41</f>
        <v>88.324000000000069</v>
      </c>
      <c r="P41" s="22">
        <f t="shared" si="22"/>
        <v>257.93194646548386</v>
      </c>
      <c r="Q41" s="22"/>
      <c r="R41" s="22"/>
      <c r="S41" s="22">
        <f t="shared" si="20"/>
        <v>1973.7231704351793</v>
      </c>
      <c r="T41" s="22">
        <f t="shared" si="21"/>
        <v>497.35951378532411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41123.902558705391</v>
      </c>
      <c r="D42" s="5">
        <f t="shared" si="15"/>
        <v>39107.514256567665</v>
      </c>
      <c r="E42" s="5">
        <f t="shared" si="1"/>
        <v>29607.514256567665</v>
      </c>
      <c r="F42" s="5">
        <f t="shared" si="2"/>
        <v>9968.6034047693429</v>
      </c>
      <c r="G42" s="5">
        <f t="shared" si="3"/>
        <v>29138.910851798322</v>
      </c>
      <c r="H42" s="22">
        <f t="shared" si="16"/>
        <v>18916.873454634911</v>
      </c>
      <c r="I42" s="5">
        <f t="shared" si="17"/>
        <v>46561.351303517076</v>
      </c>
      <c r="J42" s="26">
        <f t="shared" si="19"/>
        <v>0.15798534764974353</v>
      </c>
      <c r="L42" s="22">
        <f t="shared" si="18"/>
        <v>62720.038737727846</v>
      </c>
      <c r="M42" s="5">
        <f>scrimecost*Meta!O39</f>
        <v>1765.8579999999999</v>
      </c>
      <c r="N42" s="5">
        <f>L42-Grade9!L42</f>
        <v>2858.2781106483671</v>
      </c>
      <c r="O42" s="5">
        <f>Grade9!M42-M42</f>
        <v>88.324000000000069</v>
      </c>
      <c r="P42" s="22">
        <f t="shared" si="22"/>
        <v>263.40555399336529</v>
      </c>
      <c r="Q42" s="22"/>
      <c r="R42" s="22"/>
      <c r="S42" s="22">
        <f t="shared" si="20"/>
        <v>2020.0712432391879</v>
      </c>
      <c r="T42" s="22">
        <f t="shared" si="21"/>
        <v>489.38152245605096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42152.000122673031</v>
      </c>
      <c r="D43" s="5">
        <f t="shared" si="15"/>
        <v>40054.392112981863</v>
      </c>
      <c r="E43" s="5">
        <f t="shared" si="1"/>
        <v>30554.392112981863</v>
      </c>
      <c r="F43" s="5">
        <f t="shared" si="2"/>
        <v>10277.759024888579</v>
      </c>
      <c r="G43" s="5">
        <f t="shared" si="3"/>
        <v>29776.633088093284</v>
      </c>
      <c r="H43" s="22">
        <f t="shared" si="16"/>
        <v>19389.795291000784</v>
      </c>
      <c r="I43" s="5">
        <f t="shared" si="17"/>
        <v>47634.634551105002</v>
      </c>
      <c r="J43" s="26">
        <f t="shared" si="19"/>
        <v>0.1595864511304334</v>
      </c>
      <c r="L43" s="22">
        <f t="shared" si="18"/>
        <v>64288.039706171046</v>
      </c>
      <c r="M43" s="5">
        <f>scrimecost*Meta!O40</f>
        <v>1765.8579999999999</v>
      </c>
      <c r="N43" s="5">
        <f>L43-Grade9!L43</f>
        <v>2929.7350634145841</v>
      </c>
      <c r="O43" s="5">
        <f>Grade9!M43-M43</f>
        <v>88.324000000000069</v>
      </c>
      <c r="P43" s="22">
        <f t="shared" si="22"/>
        <v>269.01600170944386</v>
      </c>
      <c r="Q43" s="22"/>
      <c r="R43" s="22"/>
      <c r="S43" s="22">
        <f t="shared" si="20"/>
        <v>2067.5780178633081</v>
      </c>
      <c r="T43" s="22">
        <f t="shared" si="21"/>
        <v>481.54788389683773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43205.800125739843</v>
      </c>
      <c r="D44" s="5">
        <f t="shared" si="15"/>
        <v>41024.941915806397</v>
      </c>
      <c r="E44" s="5">
        <f t="shared" si="1"/>
        <v>31524.941915806397</v>
      </c>
      <c r="F44" s="5">
        <f t="shared" si="2"/>
        <v>10594.64353551079</v>
      </c>
      <c r="G44" s="5">
        <f t="shared" si="3"/>
        <v>30430.298380295608</v>
      </c>
      <c r="H44" s="22">
        <f t="shared" si="16"/>
        <v>19874.540173275804</v>
      </c>
      <c r="I44" s="5">
        <f t="shared" si="17"/>
        <v>48734.749879882627</v>
      </c>
      <c r="J44" s="26">
        <f t="shared" si="19"/>
        <v>0.16114850330671612</v>
      </c>
      <c r="L44" s="22">
        <f t="shared" si="18"/>
        <v>65895.240698825306</v>
      </c>
      <c r="M44" s="5">
        <f>scrimecost*Meta!O41</f>
        <v>1765.8579999999999</v>
      </c>
      <c r="N44" s="5">
        <f>L44-Grade9!L44</f>
        <v>3002.978439999948</v>
      </c>
      <c r="O44" s="5">
        <f>Grade9!M44-M44</f>
        <v>88.324000000000069</v>
      </c>
      <c r="P44" s="22">
        <f t="shared" si="22"/>
        <v>274.76671061842438</v>
      </c>
      <c r="Q44" s="22"/>
      <c r="R44" s="22"/>
      <c r="S44" s="22">
        <f t="shared" si="20"/>
        <v>2116.2724618530265</v>
      </c>
      <c r="T44" s="22">
        <f t="shared" si="21"/>
        <v>473.85541118737791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44285.94512888333</v>
      </c>
      <c r="D45" s="5">
        <f t="shared" si="15"/>
        <v>42019.755463701549</v>
      </c>
      <c r="E45" s="5">
        <f t="shared" si="1"/>
        <v>32519.755463701549</v>
      </c>
      <c r="F45" s="5">
        <f t="shared" si="2"/>
        <v>10919.450158898555</v>
      </c>
      <c r="G45" s="5">
        <f t="shared" si="3"/>
        <v>31100.305304802994</v>
      </c>
      <c r="H45" s="22">
        <f t="shared" si="16"/>
        <v>20371.403677607694</v>
      </c>
      <c r="I45" s="5">
        <f t="shared" si="17"/>
        <v>49862.368091879682</v>
      </c>
      <c r="J45" s="26">
        <f t="shared" si="19"/>
        <v>0.16267245664943097</v>
      </c>
      <c r="L45" s="22">
        <f t="shared" si="18"/>
        <v>67542.621716295922</v>
      </c>
      <c r="M45" s="5">
        <f>scrimecost*Meta!O42</f>
        <v>1765.8579999999999</v>
      </c>
      <c r="N45" s="5">
        <f>L45-Grade9!L45</f>
        <v>3078.0529009999227</v>
      </c>
      <c r="O45" s="5">
        <f>Grade9!M45-M45</f>
        <v>88.324000000000069</v>
      </c>
      <c r="P45" s="22">
        <f t="shared" si="22"/>
        <v>280.66118725012927</v>
      </c>
      <c r="Q45" s="22"/>
      <c r="R45" s="22"/>
      <c r="S45" s="22">
        <f t="shared" si="20"/>
        <v>2166.1842669424736</v>
      </c>
      <c r="T45" s="22">
        <f t="shared" si="21"/>
        <v>466.30100566115459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45393.093757105424</v>
      </c>
      <c r="D46" s="5">
        <f t="shared" si="15"/>
        <v>43039.439350294102</v>
      </c>
      <c r="E46" s="5">
        <f t="shared" si="1"/>
        <v>33539.439350294102</v>
      </c>
      <c r="F46" s="5">
        <f t="shared" si="2"/>
        <v>11252.376947871024</v>
      </c>
      <c r="G46" s="5">
        <f t="shared" si="3"/>
        <v>31787.062402423078</v>
      </c>
      <c r="H46" s="22">
        <f t="shared" si="16"/>
        <v>20880.688769547887</v>
      </c>
      <c r="I46" s="5">
        <f t="shared" si="17"/>
        <v>51018.176759176684</v>
      </c>
      <c r="J46" s="26">
        <f t="shared" si="19"/>
        <v>0.16415924039842114</v>
      </c>
      <c r="L46" s="22">
        <f t="shared" si="18"/>
        <v>69231.187259203332</v>
      </c>
      <c r="M46" s="5">
        <f>scrimecost*Meta!O43</f>
        <v>979.45499999999993</v>
      </c>
      <c r="N46" s="5">
        <f>L46-Grade9!L46</f>
        <v>3155.0042235249421</v>
      </c>
      <c r="O46" s="5">
        <f>Grade9!M46-M46</f>
        <v>48.990000000000009</v>
      </c>
      <c r="P46" s="22">
        <f t="shared" si="22"/>
        <v>286.70302579762694</v>
      </c>
      <c r="Q46" s="22"/>
      <c r="R46" s="22"/>
      <c r="S46" s="22">
        <f t="shared" si="20"/>
        <v>2180.3305731591845</v>
      </c>
      <c r="T46" s="22">
        <f t="shared" si="21"/>
        <v>451.22171373937772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46527.921101033055</v>
      </c>
      <c r="D47" s="5">
        <f t="shared" si="15"/>
        <v>44084.61533405145</v>
      </c>
      <c r="E47" s="5">
        <f t="shared" si="1"/>
        <v>34584.61533405145</v>
      </c>
      <c r="F47" s="5">
        <f t="shared" si="2"/>
        <v>11602.088439972944</v>
      </c>
      <c r="G47" s="5">
        <f t="shared" si="3"/>
        <v>32482.526894078506</v>
      </c>
      <c r="H47" s="22">
        <f t="shared" si="16"/>
        <v>21402.705988786583</v>
      </c>
      <c r="I47" s="5">
        <f t="shared" si="17"/>
        <v>52194.419109750947</v>
      </c>
      <c r="J47" s="26">
        <f t="shared" si="19"/>
        <v>0.16574500693918565</v>
      </c>
      <c r="L47" s="22">
        <f t="shared" si="18"/>
        <v>70961.9669406834</v>
      </c>
      <c r="M47" s="5">
        <f>scrimecost*Meta!O44</f>
        <v>979.45499999999993</v>
      </c>
      <c r="N47" s="5">
        <f>L47-Grade9!L47</f>
        <v>3233.8793291130423</v>
      </c>
      <c r="O47" s="5">
        <f>Grade9!M47-M47</f>
        <v>48.990000000000009</v>
      </c>
      <c r="P47" s="22">
        <f t="shared" si="22"/>
        <v>293.04946724802954</v>
      </c>
      <c r="Q47" s="22"/>
      <c r="R47" s="22"/>
      <c r="S47" s="22">
        <f t="shared" si="20"/>
        <v>2232.9136604610899</v>
      </c>
      <c r="T47" s="22">
        <f t="shared" si="21"/>
        <v>444.2590338674828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47691.119128558879</v>
      </c>
      <c r="D48" s="5">
        <f t="shared" si="15"/>
        <v>45155.920717402732</v>
      </c>
      <c r="E48" s="5">
        <f t="shared" si="1"/>
        <v>35655.920717402732</v>
      </c>
      <c r="F48" s="5">
        <f t="shared" si="2"/>
        <v>12059.000185972265</v>
      </c>
      <c r="G48" s="5">
        <f t="shared" si="3"/>
        <v>33096.920531430471</v>
      </c>
      <c r="H48" s="22">
        <f t="shared" si="16"/>
        <v>21937.773638506245</v>
      </c>
      <c r="I48" s="5">
        <f t="shared" si="17"/>
        <v>53301.610052494725</v>
      </c>
      <c r="J48" s="26">
        <f t="shared" si="19"/>
        <v>0.16882741847484128</v>
      </c>
      <c r="L48" s="22">
        <f t="shared" si="18"/>
        <v>72736.016114200494</v>
      </c>
      <c r="M48" s="5">
        <f>scrimecost*Meta!O45</f>
        <v>979.45499999999993</v>
      </c>
      <c r="N48" s="5">
        <f>L48-Grade9!L48</f>
        <v>3314.726312340892</v>
      </c>
      <c r="O48" s="5">
        <f>Grade9!M48-M48</f>
        <v>48.990000000000009</v>
      </c>
      <c r="P48" s="22">
        <f t="shared" si="22"/>
        <v>301.34134129127909</v>
      </c>
      <c r="Q48" s="22"/>
      <c r="R48" s="22"/>
      <c r="S48" s="22">
        <f t="shared" si="20"/>
        <v>2288.4926769803192</v>
      </c>
      <c r="T48" s="22">
        <f t="shared" si="21"/>
        <v>437.7342767854928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48883.397106772849</v>
      </c>
      <c r="D49" s="5">
        <f t="shared" si="15"/>
        <v>46254.008735337797</v>
      </c>
      <c r="E49" s="5">
        <f t="shared" si="1"/>
        <v>36754.008735337797</v>
      </c>
      <c r="F49" s="5">
        <f t="shared" si="2"/>
        <v>12527.334725621569</v>
      </c>
      <c r="G49" s="5">
        <f t="shared" si="3"/>
        <v>33726.674009716226</v>
      </c>
      <c r="H49" s="22">
        <f t="shared" si="16"/>
        <v>22486.217979468904</v>
      </c>
      <c r="I49" s="5">
        <f t="shared" si="17"/>
        <v>54436.480768807087</v>
      </c>
      <c r="J49" s="26">
        <f t="shared" si="19"/>
        <v>0.17183464924133451</v>
      </c>
      <c r="L49" s="22">
        <f t="shared" si="18"/>
        <v>74554.416517055506</v>
      </c>
      <c r="M49" s="5">
        <f>scrimecost*Meta!O46</f>
        <v>979.45499999999993</v>
      </c>
      <c r="N49" s="5">
        <f>L49-Grade9!L49</f>
        <v>3397.5944701494154</v>
      </c>
      <c r="O49" s="5">
        <f>Grade9!M49-M49</f>
        <v>48.990000000000009</v>
      </c>
      <c r="P49" s="22">
        <f t="shared" si="22"/>
        <v>309.84051218560973</v>
      </c>
      <c r="Q49" s="22"/>
      <c r="R49" s="22"/>
      <c r="S49" s="22">
        <f t="shared" si="20"/>
        <v>2345.4611689125154</v>
      </c>
      <c r="T49" s="22">
        <f t="shared" si="21"/>
        <v>431.30646373155531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50105.482034442168</v>
      </c>
      <c r="D50" s="5">
        <f t="shared" si="15"/>
        <v>47379.548953721242</v>
      </c>
      <c r="E50" s="5">
        <f t="shared" si="1"/>
        <v>37879.548953721242</v>
      </c>
      <c r="F50" s="5">
        <f t="shared" si="2"/>
        <v>13007.377628762109</v>
      </c>
      <c r="G50" s="5">
        <f t="shared" si="3"/>
        <v>34372.171324959134</v>
      </c>
      <c r="H50" s="22">
        <f t="shared" si="16"/>
        <v>23048.373428955623</v>
      </c>
      <c r="I50" s="5">
        <f t="shared" si="17"/>
        <v>55599.723253027259</v>
      </c>
      <c r="J50" s="26">
        <f t="shared" si="19"/>
        <v>0.17476853291596217</v>
      </c>
      <c r="L50" s="22">
        <f t="shared" si="18"/>
        <v>76418.27692998189</v>
      </c>
      <c r="M50" s="5">
        <f>scrimecost*Meta!O47</f>
        <v>979.45499999999993</v>
      </c>
      <c r="N50" s="5">
        <f>L50-Grade9!L50</f>
        <v>3482.5343319031526</v>
      </c>
      <c r="O50" s="5">
        <f>Grade9!M50-M50</f>
        <v>48.990000000000009</v>
      </c>
      <c r="P50" s="22">
        <f t="shared" si="22"/>
        <v>318.55216235229875</v>
      </c>
      <c r="Q50" s="22"/>
      <c r="R50" s="22"/>
      <c r="S50" s="22">
        <f t="shared" si="20"/>
        <v>2403.8538731430172</v>
      </c>
      <c r="T50" s="22">
        <f t="shared" si="21"/>
        <v>424.97411153442329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51358.119085303217</v>
      </c>
      <c r="D51" s="5">
        <f t="shared" si="15"/>
        <v>48533.227677564268</v>
      </c>
      <c r="E51" s="5">
        <f t="shared" si="1"/>
        <v>39033.227677564268</v>
      </c>
      <c r="F51" s="5">
        <f t="shared" si="2"/>
        <v>13499.42160448116</v>
      </c>
      <c r="G51" s="5">
        <f t="shared" si="3"/>
        <v>35033.806073083106</v>
      </c>
      <c r="H51" s="22">
        <f t="shared" si="16"/>
        <v>23624.582764679511</v>
      </c>
      <c r="I51" s="5">
        <f t="shared" si="17"/>
        <v>56792.046799352938</v>
      </c>
      <c r="J51" s="26">
        <f t="shared" si="19"/>
        <v>0.17763085845218418</v>
      </c>
      <c r="L51" s="22">
        <f t="shared" si="18"/>
        <v>78328.733853231417</v>
      </c>
      <c r="M51" s="5">
        <f>scrimecost*Meta!O48</f>
        <v>516.69799999999998</v>
      </c>
      <c r="N51" s="5">
        <f>L51-Grade9!L51</f>
        <v>3569.5976902007242</v>
      </c>
      <c r="O51" s="5">
        <f>Grade9!M51-M51</f>
        <v>25.844000000000051</v>
      </c>
      <c r="P51" s="22">
        <f t="shared" si="22"/>
        <v>327.48160377315486</v>
      </c>
      <c r="Q51" s="22"/>
      <c r="R51" s="22"/>
      <c r="S51" s="22">
        <f t="shared" si="20"/>
        <v>2441.926008979276</v>
      </c>
      <c r="T51" s="22">
        <f t="shared" si="21"/>
        <v>415.0339296028493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52642.0720624358</v>
      </c>
      <c r="D52" s="5">
        <f t="shared" si="15"/>
        <v>49715.748369503373</v>
      </c>
      <c r="E52" s="5">
        <f t="shared" si="1"/>
        <v>40215.748369503373</v>
      </c>
      <c r="F52" s="5">
        <f t="shared" si="2"/>
        <v>14003.766679593189</v>
      </c>
      <c r="G52" s="5">
        <f t="shared" si="3"/>
        <v>35711.981689910186</v>
      </c>
      <c r="H52" s="22">
        <f t="shared" si="16"/>
        <v>24215.197333796503</v>
      </c>
      <c r="I52" s="5">
        <f t="shared" si="17"/>
        <v>58014.178434336762</v>
      </c>
      <c r="J52" s="26">
        <f t="shared" si="19"/>
        <v>0.18042337117044963</v>
      </c>
      <c r="L52" s="22">
        <f t="shared" si="18"/>
        <v>80286.952199562205</v>
      </c>
      <c r="M52" s="5">
        <f>scrimecost*Meta!O49</f>
        <v>516.69799999999998</v>
      </c>
      <c r="N52" s="5">
        <f>L52-Grade9!L52</f>
        <v>3658.8376324557612</v>
      </c>
      <c r="O52" s="5">
        <f>Grade9!M52-M52</f>
        <v>25.844000000000051</v>
      </c>
      <c r="P52" s="22">
        <f t="shared" si="22"/>
        <v>336.63428122953246</v>
      </c>
      <c r="Q52" s="22"/>
      <c r="R52" s="22"/>
      <c r="S52" s="22">
        <f t="shared" si="20"/>
        <v>2503.2748438614572</v>
      </c>
      <c r="T52" s="22">
        <f t="shared" si="21"/>
        <v>409.03109796358945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53958.123863996683</v>
      </c>
      <c r="D53" s="5">
        <f t="shared" si="15"/>
        <v>50927.832078740947</v>
      </c>
      <c r="E53" s="5">
        <f t="shared" si="1"/>
        <v>41427.832078740947</v>
      </c>
      <c r="F53" s="5">
        <f t="shared" si="2"/>
        <v>14520.720381583013</v>
      </c>
      <c r="G53" s="5">
        <f t="shared" si="3"/>
        <v>36407.111697157932</v>
      </c>
      <c r="H53" s="22">
        <f t="shared" si="16"/>
        <v>24820.577267141409</v>
      </c>
      <c r="I53" s="5">
        <f t="shared" si="17"/>
        <v>59266.863360195173</v>
      </c>
      <c r="J53" s="26">
        <f t="shared" si="19"/>
        <v>0.18314777382241584</v>
      </c>
      <c r="L53" s="22">
        <f t="shared" si="18"/>
        <v>82294.126004551246</v>
      </c>
      <c r="M53" s="5">
        <f>scrimecost*Meta!O50</f>
        <v>516.69799999999998</v>
      </c>
      <c r="N53" s="5">
        <f>L53-Grade9!L53</f>
        <v>3750.308573267117</v>
      </c>
      <c r="O53" s="5">
        <f>Grade9!M53-M53</f>
        <v>25.844000000000051</v>
      </c>
      <c r="P53" s="22">
        <f t="shared" si="22"/>
        <v>346.01577562231938</v>
      </c>
      <c r="Q53" s="22"/>
      <c r="R53" s="22"/>
      <c r="S53" s="22">
        <f t="shared" si="20"/>
        <v>2566.1573996156585</v>
      </c>
      <c r="T53" s="22">
        <f t="shared" si="21"/>
        <v>403.11390144300992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55307.076960596612</v>
      </c>
      <c r="D54" s="5">
        <f t="shared" si="15"/>
        <v>52170.217880709482</v>
      </c>
      <c r="E54" s="5">
        <f t="shared" si="1"/>
        <v>42670.217880709482</v>
      </c>
      <c r="F54" s="5">
        <f t="shared" si="2"/>
        <v>15050.597926122595</v>
      </c>
      <c r="G54" s="5">
        <f t="shared" si="3"/>
        <v>37119.619954586888</v>
      </c>
      <c r="H54" s="22">
        <f t="shared" si="16"/>
        <v>25441.091698819946</v>
      </c>
      <c r="I54" s="5">
        <f t="shared" si="17"/>
        <v>60550.865409200058</v>
      </c>
      <c r="J54" s="26">
        <f t="shared" si="19"/>
        <v>0.18580572762921227</v>
      </c>
      <c r="L54" s="22">
        <f t="shared" si="18"/>
        <v>84351.479154665052</v>
      </c>
      <c r="M54" s="5">
        <f>scrimecost*Meta!O51</f>
        <v>516.69799999999998</v>
      </c>
      <c r="N54" s="5">
        <f>L54-Grade9!L54</f>
        <v>3844.0662875988201</v>
      </c>
      <c r="O54" s="5">
        <f>Grade9!M54-M54</f>
        <v>25.844000000000051</v>
      </c>
      <c r="P54" s="22">
        <f t="shared" si="22"/>
        <v>355.63180737492627</v>
      </c>
      <c r="Q54" s="22"/>
      <c r="R54" s="22"/>
      <c r="S54" s="22">
        <f t="shared" si="20"/>
        <v>2630.6120192637532</v>
      </c>
      <c r="T54" s="22">
        <f t="shared" si="21"/>
        <v>397.28116458873615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56689.75388461152</v>
      </c>
      <c r="D55" s="5">
        <f t="shared" si="15"/>
        <v>53443.663327727212</v>
      </c>
      <c r="E55" s="5">
        <f t="shared" si="1"/>
        <v>43943.663327727212</v>
      </c>
      <c r="F55" s="5">
        <f t="shared" si="2"/>
        <v>15593.722409275655</v>
      </c>
      <c r="G55" s="5">
        <f t="shared" si="3"/>
        <v>37849.940918451553</v>
      </c>
      <c r="H55" s="22">
        <f t="shared" si="16"/>
        <v>26077.118991290445</v>
      </c>
      <c r="I55" s="5">
        <f t="shared" si="17"/>
        <v>61866.967509430055</v>
      </c>
      <c r="J55" s="26">
        <f t="shared" si="19"/>
        <v>0.18839885329437939</v>
      </c>
      <c r="L55" s="22">
        <f t="shared" si="18"/>
        <v>86460.266133531666</v>
      </c>
      <c r="M55" s="5">
        <f>scrimecost*Meta!O52</f>
        <v>516.69799999999998</v>
      </c>
      <c r="N55" s="5">
        <f>L55-Grade9!L55</f>
        <v>3940.1679447888018</v>
      </c>
      <c r="O55" s="5">
        <f>Grade9!M55-M55</f>
        <v>25.844000000000051</v>
      </c>
      <c r="P55" s="22">
        <f t="shared" si="22"/>
        <v>365.48823992134805</v>
      </c>
      <c r="Q55" s="22"/>
      <c r="R55" s="22"/>
      <c r="S55" s="22">
        <f t="shared" si="20"/>
        <v>2696.6780044030411</v>
      </c>
      <c r="T55" s="22">
        <f t="shared" si="21"/>
        <v>391.53172625936821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58106.997731726799</v>
      </c>
      <c r="D56" s="5">
        <f t="shared" si="15"/>
        <v>54748.944910920385</v>
      </c>
      <c r="E56" s="5">
        <f t="shared" si="1"/>
        <v>45248.944910920385</v>
      </c>
      <c r="F56" s="5">
        <f t="shared" si="2"/>
        <v>16150.425004507546</v>
      </c>
      <c r="G56" s="5">
        <f t="shared" si="3"/>
        <v>38598.519906412839</v>
      </c>
      <c r="H56" s="22">
        <f t="shared" si="16"/>
        <v>26729.046966072699</v>
      </c>
      <c r="I56" s="5">
        <f t="shared" si="17"/>
        <v>63215.972162165795</v>
      </c>
      <c r="J56" s="26">
        <f t="shared" si="19"/>
        <v>0.19092873199210345</v>
      </c>
      <c r="L56" s="22">
        <f t="shared" si="18"/>
        <v>88621.772786869944</v>
      </c>
      <c r="M56" s="5">
        <f>scrimecost*Meta!O53</f>
        <v>156.14500000000001</v>
      </c>
      <c r="N56" s="5">
        <f>L56-Grade9!L56</f>
        <v>4038.6721434084902</v>
      </c>
      <c r="O56" s="5">
        <f>Grade9!M56-M56</f>
        <v>7.8100000000000023</v>
      </c>
      <c r="P56" s="22">
        <f t="shared" si="22"/>
        <v>375.59108328143043</v>
      </c>
      <c r="Q56" s="22"/>
      <c r="R56" s="22"/>
      <c r="S56" s="22">
        <f t="shared" si="20"/>
        <v>2747.4256451707861</v>
      </c>
      <c r="T56" s="22">
        <f t="shared" si="21"/>
        <v>383.49570578423305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156.14500000000001</v>
      </c>
      <c r="N57" s="5">
        <f>L57-Grade9!L57</f>
        <v>0</v>
      </c>
      <c r="O57" s="5">
        <f>Grade9!M57-M57</f>
        <v>7.8100000000000023</v>
      </c>
      <c r="Q57" s="22"/>
      <c r="R57" s="22"/>
      <c r="S57" s="22">
        <f t="shared" si="20"/>
        <v>7.349210000000002</v>
      </c>
      <c r="T57" s="22">
        <f t="shared" si="21"/>
        <v>0.98621568639617596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156.14500000000001</v>
      </c>
      <c r="N58" s="5">
        <f>L58-Grade9!L58</f>
        <v>0</v>
      </c>
      <c r="O58" s="5">
        <f>Grade9!M58-M58</f>
        <v>7.8100000000000023</v>
      </c>
      <c r="Q58" s="22"/>
      <c r="R58" s="22"/>
      <c r="S58" s="22">
        <f t="shared" si="20"/>
        <v>7.349210000000002</v>
      </c>
      <c r="T58" s="22">
        <f t="shared" si="21"/>
        <v>0.94813154726255811</v>
      </c>
    </row>
    <row r="59" spans="1:20" x14ac:dyDescent="0.2">
      <c r="A59" s="5">
        <v>68</v>
      </c>
      <c r="H59" s="21"/>
      <c r="I59" s="5"/>
      <c r="M59" s="5">
        <f>scrimecost*Meta!O56</f>
        <v>156.14500000000001</v>
      </c>
      <c r="N59" s="5">
        <f>L59-Grade9!L59</f>
        <v>0</v>
      </c>
      <c r="O59" s="5">
        <f>Grade9!M59-M59</f>
        <v>7.8100000000000023</v>
      </c>
      <c r="Q59" s="22"/>
      <c r="R59" s="22"/>
      <c r="S59" s="22">
        <f t="shared" si="20"/>
        <v>7.349210000000002</v>
      </c>
      <c r="T59" s="22">
        <f t="shared" si="21"/>
        <v>0.91151808201250939</v>
      </c>
    </row>
    <row r="60" spans="1:20" x14ac:dyDescent="0.2">
      <c r="A60" s="5">
        <v>69</v>
      </c>
      <c r="H60" s="21"/>
      <c r="I60" s="5"/>
      <c r="M60" s="5">
        <f>scrimecost*Meta!O57</f>
        <v>156.14500000000001</v>
      </c>
      <c r="N60" s="5">
        <f>L60-Grade9!L60</f>
        <v>0</v>
      </c>
      <c r="O60" s="5">
        <f>Grade9!M60-M60</f>
        <v>7.8100000000000023</v>
      </c>
      <c r="Q60" s="22"/>
      <c r="R60" s="22"/>
      <c r="S60" s="22">
        <f t="shared" si="20"/>
        <v>7.349210000000002</v>
      </c>
      <c r="T60" s="22">
        <f t="shared" si="21"/>
        <v>0.87631849845586773</v>
      </c>
    </row>
    <row r="61" spans="1:20" x14ac:dyDescent="0.2">
      <c r="A61" s="5">
        <v>70</v>
      </c>
      <c r="H61" s="21"/>
      <c r="I61" s="5"/>
      <c r="M61" s="5">
        <f>scrimecost*Meta!O58</f>
        <v>156.14500000000001</v>
      </c>
      <c r="N61" s="5">
        <f>L61-Grade9!L61</f>
        <v>0</v>
      </c>
      <c r="O61" s="5">
        <f>Grade9!M61-M61</f>
        <v>7.8100000000000023</v>
      </c>
      <c r="Q61" s="22"/>
      <c r="R61" s="22"/>
      <c r="S61" s="22">
        <f t="shared" si="20"/>
        <v>7.349210000000002</v>
      </c>
      <c r="T61" s="22">
        <f t="shared" si="21"/>
        <v>0.84247819751469055</v>
      </c>
    </row>
    <row r="62" spans="1:20" x14ac:dyDescent="0.2">
      <c r="A62" s="5">
        <v>71</v>
      </c>
      <c r="H62" s="21"/>
      <c r="I62" s="5"/>
      <c r="M62" s="5">
        <f>scrimecost*Meta!O59</f>
        <v>156.14500000000001</v>
      </c>
      <c r="N62" s="5">
        <f>L62-Grade9!L62</f>
        <v>0</v>
      </c>
      <c r="O62" s="5">
        <f>Grade9!M62-M62</f>
        <v>7.8100000000000023</v>
      </c>
      <c r="Q62" s="22"/>
      <c r="R62" s="22"/>
      <c r="S62" s="22">
        <f t="shared" si="20"/>
        <v>7.349210000000002</v>
      </c>
      <c r="T62" s="22">
        <f t="shared" si="21"/>
        <v>0.80994468853306589</v>
      </c>
    </row>
    <row r="63" spans="1:20" x14ac:dyDescent="0.2">
      <c r="A63" s="5">
        <v>72</v>
      </c>
      <c r="H63" s="21"/>
      <c r="M63" s="5">
        <f>scrimecost*Meta!O60</f>
        <v>156.14500000000001</v>
      </c>
      <c r="N63" s="5">
        <f>L63-Grade9!L63</f>
        <v>0</v>
      </c>
      <c r="O63" s="5">
        <f>Grade9!M63-M63</f>
        <v>7.8100000000000023</v>
      </c>
      <c r="Q63" s="22"/>
      <c r="R63" s="22"/>
      <c r="S63" s="22">
        <f t="shared" si="20"/>
        <v>7.349210000000002</v>
      </c>
      <c r="T63" s="22">
        <f t="shared" si="21"/>
        <v>0.77866750785736061</v>
      </c>
    </row>
    <row r="64" spans="1:20" x14ac:dyDescent="0.2">
      <c r="A64" s="5">
        <v>73</v>
      </c>
      <c r="H64" s="21"/>
      <c r="M64" s="5">
        <f>scrimecost*Meta!O61</f>
        <v>156.14500000000001</v>
      </c>
      <c r="N64" s="5">
        <f>L64-Grade9!L64</f>
        <v>0</v>
      </c>
      <c r="O64" s="5">
        <f>Grade9!M64-M64</f>
        <v>7.8100000000000023</v>
      </c>
      <c r="Q64" s="22"/>
      <c r="R64" s="22"/>
      <c r="S64" s="22">
        <f t="shared" si="20"/>
        <v>7.349210000000002</v>
      </c>
      <c r="T64" s="22">
        <f t="shared" si="21"/>
        <v>0.74859814056060647</v>
      </c>
    </row>
    <row r="65" spans="1:20" x14ac:dyDescent="0.2">
      <c r="A65" s="5">
        <v>74</v>
      </c>
      <c r="H65" s="21"/>
      <c r="M65" s="5">
        <f>scrimecost*Meta!O62</f>
        <v>156.14500000000001</v>
      </c>
      <c r="N65" s="5">
        <f>L65-Grade9!L65</f>
        <v>0</v>
      </c>
      <c r="O65" s="5">
        <f>Grade9!M65-M65</f>
        <v>7.8100000000000023</v>
      </c>
      <c r="Q65" s="22"/>
      <c r="R65" s="22"/>
      <c r="S65" s="22">
        <f t="shared" si="20"/>
        <v>7.349210000000002</v>
      </c>
      <c r="T65" s="22">
        <f t="shared" si="21"/>
        <v>0.71968994518961449</v>
      </c>
    </row>
    <row r="66" spans="1:20" x14ac:dyDescent="0.2">
      <c r="A66" s="5">
        <v>75</v>
      </c>
      <c r="H66" s="21"/>
      <c r="M66" s="5">
        <f>scrimecost*Meta!O63</f>
        <v>156.14500000000001</v>
      </c>
      <c r="N66" s="5">
        <f>L66-Grade9!L66</f>
        <v>0</v>
      </c>
      <c r="O66" s="5">
        <f>Grade9!M66-M66</f>
        <v>7.8100000000000023</v>
      </c>
      <c r="Q66" s="22"/>
      <c r="R66" s="22"/>
      <c r="S66" s="22">
        <f t="shared" si="20"/>
        <v>7.349210000000002</v>
      </c>
      <c r="T66" s="22">
        <f t="shared" si="21"/>
        <v>0.69189808141808595</v>
      </c>
    </row>
    <row r="67" spans="1:20" x14ac:dyDescent="0.2">
      <c r="A67" s="5">
        <v>76</v>
      </c>
      <c r="H67" s="21"/>
      <c r="M67" s="5">
        <f>scrimecost*Meta!O64</f>
        <v>156.14500000000001</v>
      </c>
      <c r="N67" s="5">
        <f>L67-Grade9!L67</f>
        <v>0</v>
      </c>
      <c r="O67" s="5">
        <f>Grade9!M67-M67</f>
        <v>7.8100000000000023</v>
      </c>
      <c r="Q67" s="22"/>
      <c r="R67" s="22"/>
      <c r="S67" s="22">
        <f t="shared" si="20"/>
        <v>7.349210000000002</v>
      </c>
      <c r="T67" s="22">
        <f t="shared" si="21"/>
        <v>0.66517944049350397</v>
      </c>
    </row>
    <row r="68" spans="1:20" x14ac:dyDescent="0.2">
      <c r="A68" s="5">
        <v>77</v>
      </c>
      <c r="H68" s="21"/>
      <c r="M68" s="5">
        <f>scrimecost*Meta!O65</f>
        <v>156.14500000000001</v>
      </c>
      <c r="N68" s="5">
        <f>L68-Grade9!L68</f>
        <v>0</v>
      </c>
      <c r="O68" s="5">
        <f>Grade9!M68-M68</f>
        <v>7.8100000000000023</v>
      </c>
      <c r="Q68" s="22"/>
      <c r="R68" s="22"/>
      <c r="S68" s="22">
        <f t="shared" si="20"/>
        <v>7.349210000000002</v>
      </c>
      <c r="T68" s="22">
        <f t="shared" si="21"/>
        <v>0.63949257836991757</v>
      </c>
    </row>
    <row r="69" spans="1:20" x14ac:dyDescent="0.2">
      <c r="A69" s="5">
        <v>78</v>
      </c>
      <c r="H69" s="21"/>
      <c r="M69" s="5">
        <f>scrimecost*Meta!O66</f>
        <v>156.14500000000001</v>
      </c>
      <c r="N69" s="5">
        <f>L69-Grade9!L69</f>
        <v>0</v>
      </c>
      <c r="O69" s="5">
        <f>Grade9!M69-M69</f>
        <v>7.8100000000000023</v>
      </c>
      <c r="Q69" s="22"/>
      <c r="R69" s="22"/>
      <c r="S69" s="22">
        <f t="shared" si="20"/>
        <v>7.349210000000002</v>
      </c>
      <c r="T69" s="22">
        <f t="shared" si="21"/>
        <v>0.61479765142290066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1.1431744439960312E-10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Meta!A5+6</f>
        <v>17</v>
      </c>
      <c r="C2" s="7">
        <f>Meta!B5</f>
        <v>35595</v>
      </c>
      <c r="D2" s="7">
        <f>Meta!C5</f>
        <v>16374</v>
      </c>
      <c r="E2" s="1">
        <f>Meta!D5</f>
        <v>7.4999999999999997E-2</v>
      </c>
      <c r="F2" s="1">
        <f>Meta!F5</f>
        <v>0.60699999999999998</v>
      </c>
      <c r="G2" s="1">
        <f>Meta!I5</f>
        <v>1.9210422854781857</v>
      </c>
      <c r="H2" s="1">
        <f>Meta!E5</f>
        <v>0.94099999999999995</v>
      </c>
      <c r="I2" s="13"/>
      <c r="J2" s="1">
        <f>Meta!X4</f>
        <v>0.628</v>
      </c>
      <c r="K2" s="1">
        <f>Meta!D4</f>
        <v>7.9000000000000001E-2</v>
      </c>
      <c r="L2" s="29"/>
      <c r="N2" s="22">
        <f>Meta!T5</f>
        <v>39939</v>
      </c>
      <c r="O2" s="22">
        <f>Meta!U5</f>
        <v>18372</v>
      </c>
      <c r="P2" s="1">
        <f>Meta!V5</f>
        <v>6.6000000000000003E-2</v>
      </c>
      <c r="Q2" s="1">
        <f>Meta!X5</f>
        <v>0.64500000000000002</v>
      </c>
      <c r="R2" s="22">
        <f>Meta!W5</f>
        <v>2705</v>
      </c>
      <c r="T2" s="12">
        <f>IRR(S5:S69)+1</f>
        <v>1.0400135857383346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1732.842267502004</v>
      </c>
      <c r="D7" s="5">
        <f t="shared" ref="D7:D36" si="0">IF(A7&lt;startage,1,0)*(C7*(1-initialunempprob))+IF(A7=startage,1,0)*(C7*(1-unempprob))+IF(A7&gt;startage,1,0)*(C7*(1-unempprob)+unempprob*300*52)</f>
        <v>1595.9477283693457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122.09000122025495</v>
      </c>
      <c r="G7" s="5">
        <f t="shared" ref="G7:G56" si="3">D7-F7</f>
        <v>1473.8577271490908</v>
      </c>
      <c r="H7" s="22">
        <f>0.1*Grade10!H7</f>
        <v>797.10231402245518</v>
      </c>
      <c r="I7" s="5">
        <f t="shared" ref="I7:I36" si="4">G7+IF(A7&lt;startage,1,0)*(H7*(1-initialunempprob))+IF(A7&gt;=startage,1,0)*(H7*(1-unempprob))</f>
        <v>2207.9889583637723</v>
      </c>
      <c r="J7" s="26">
        <f t="shared" ref="J7:J38" si="5">(F7-(IF(A7&gt;startage,1,0)*(unempprob*300*52)))/(IF(A7&lt;startage,1,0)*((C7+H7)*(1-initialunempprob))+IF(A7&gt;=startage,1,0)*((C7+H7)*(1-unempprob)))</f>
        <v>5.2397366500425736E-2</v>
      </c>
      <c r="L7" s="22">
        <f>0.1*Grade10!L7</f>
        <v>2642.8409606541804</v>
      </c>
      <c r="M7" s="5">
        <f>scrimecost*Meta!O4</f>
        <v>6351.3399999999992</v>
      </c>
      <c r="N7" s="5">
        <f>L7-Grade10!L7</f>
        <v>-23785.568645887623</v>
      </c>
      <c r="O7" s="5"/>
      <c r="P7" s="22"/>
      <c r="Q7" s="22">
        <f>0.05*feel*Grade10!G7</f>
        <v>188.25354540653106</v>
      </c>
      <c r="R7" s="22">
        <f>hstuition</f>
        <v>11298</v>
      </c>
      <c r="S7" s="22">
        <f t="shared" ref="S7:S38" si="6">IF(A7&lt;startage,1,0)*(N7-Q7-R7)+IF(A7&gt;=startage,1,0)*completionprob*(N7*spart+O7+P7)</f>
        <v>-35271.822191294152</v>
      </c>
      <c r="T7" s="22">
        <f t="shared" ref="T7:T38" si="7">S7/sreturn^(A7-startage+1)</f>
        <v>-35271.822191294152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18529.003900161257</v>
      </c>
      <c r="D8" s="5">
        <f t="shared" si="0"/>
        <v>17139.328607649164</v>
      </c>
      <c r="E8" s="5">
        <f t="shared" si="1"/>
        <v>7639.328607649164</v>
      </c>
      <c r="F8" s="5">
        <f t="shared" si="2"/>
        <v>2839.0243600149938</v>
      </c>
      <c r="G8" s="5">
        <f t="shared" si="3"/>
        <v>14300.304247634171</v>
      </c>
      <c r="H8" s="22">
        <f t="shared" ref="H8:H36" si="10">benefits*B8/expnorm</f>
        <v>8523.4979592987911</v>
      </c>
      <c r="I8" s="5">
        <f t="shared" si="4"/>
        <v>22184.539859985554</v>
      </c>
      <c r="J8" s="26">
        <f t="shared" si="5"/>
        <v>0.11345403616587325</v>
      </c>
      <c r="L8" s="22">
        <f t="shared" ref="L8:L36" si="11">(sincome+sbenefits)*(1-sunemp)*B8/expnorm</f>
        <v>28350.481617036974</v>
      </c>
      <c r="M8" s="5">
        <f>scrimecost*Meta!O5</f>
        <v>7335.9600000000009</v>
      </c>
      <c r="N8" s="5">
        <f>L8-Grade10!L8</f>
        <v>1261.361770331634</v>
      </c>
      <c r="O8" s="5">
        <f>Grade10!M8-M8</f>
        <v>363.40799999999945</v>
      </c>
      <c r="P8" s="22">
        <f t="shared" ref="P8:P39" si="12">(spart-initialspart)*(L8*J8+nptrans)</f>
        <v>166.09810163388718</v>
      </c>
      <c r="Q8" s="22"/>
      <c r="R8" s="22"/>
      <c r="S8" s="22">
        <f t="shared" si="6"/>
        <v>1263.8424613314207</v>
      </c>
      <c r="T8" s="22">
        <f t="shared" si="7"/>
        <v>1215.2172612573938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18992.22899766529</v>
      </c>
      <c r="D9" s="5">
        <f t="shared" si="0"/>
        <v>18737.811822840395</v>
      </c>
      <c r="E9" s="5">
        <f t="shared" si="1"/>
        <v>9237.8118228403946</v>
      </c>
      <c r="F9" s="5">
        <f t="shared" si="2"/>
        <v>3317.8955601573889</v>
      </c>
      <c r="G9" s="5">
        <f t="shared" si="3"/>
        <v>15419.916262683006</v>
      </c>
      <c r="H9" s="22">
        <f t="shared" si="10"/>
        <v>8736.5854082812602</v>
      </c>
      <c r="I9" s="5">
        <f t="shared" si="4"/>
        <v>23501.257765343173</v>
      </c>
      <c r="J9" s="26">
        <f t="shared" si="5"/>
        <v>8.3741382528285516E-2</v>
      </c>
      <c r="L9" s="22">
        <f t="shared" si="11"/>
        <v>29059.243657462895</v>
      </c>
      <c r="M9" s="5">
        <f>scrimecost*Meta!O6</f>
        <v>8915.68</v>
      </c>
      <c r="N9" s="5">
        <f>L9-Grade10!L9</f>
        <v>1292.8958145899196</v>
      </c>
      <c r="O9" s="5">
        <f>Grade10!M9-M9</f>
        <v>441.66399999999885</v>
      </c>
      <c r="P9" s="22">
        <f t="shared" si="12"/>
        <v>152.78684106473847</v>
      </c>
      <c r="Q9" s="22"/>
      <c r="R9" s="22"/>
      <c r="S9" s="22">
        <f t="shared" si="6"/>
        <v>1344.0948916281966</v>
      </c>
      <c r="T9" s="22">
        <f t="shared" si="7"/>
        <v>1242.6588165022135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19467.034722606921</v>
      </c>
      <c r="D10" s="5">
        <f t="shared" si="0"/>
        <v>19177.007118411402</v>
      </c>
      <c r="E10" s="5">
        <f t="shared" si="1"/>
        <v>9677.0071184114022</v>
      </c>
      <c r="F10" s="5">
        <f t="shared" si="2"/>
        <v>3461.2928241613226</v>
      </c>
      <c r="G10" s="5">
        <f t="shared" si="3"/>
        <v>15715.71429425008</v>
      </c>
      <c r="H10" s="22">
        <f t="shared" si="10"/>
        <v>8955.0000434882913</v>
      </c>
      <c r="I10" s="5">
        <f t="shared" si="4"/>
        <v>23999.08933447675</v>
      </c>
      <c r="J10" s="26">
        <f t="shared" si="5"/>
        <v>8.7153271882298849E-2</v>
      </c>
      <c r="L10" s="22">
        <f t="shared" si="11"/>
        <v>29785.724748899469</v>
      </c>
      <c r="M10" s="5">
        <f>scrimecost*Meta!O7</f>
        <v>9529.7150000000001</v>
      </c>
      <c r="N10" s="5">
        <f>L10-Grade10!L10</f>
        <v>1325.2182099546699</v>
      </c>
      <c r="O10" s="5">
        <f>Grade10!M10-M10</f>
        <v>472.08200000000033</v>
      </c>
      <c r="P10" s="22">
        <f t="shared" si="12"/>
        <v>155.54869724328674</v>
      </c>
      <c r="Q10" s="22"/>
      <c r="R10" s="22"/>
      <c r="S10" s="22">
        <f t="shared" si="6"/>
        <v>1394.9350525468701</v>
      </c>
      <c r="T10" s="22">
        <f t="shared" si="7"/>
        <v>1240.0435848127165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19953.710590672094</v>
      </c>
      <c r="D11" s="5">
        <f t="shared" si="0"/>
        <v>19627.182296371688</v>
      </c>
      <c r="E11" s="5">
        <f t="shared" si="1"/>
        <v>10127.182296371688</v>
      </c>
      <c r="F11" s="5">
        <f t="shared" si="2"/>
        <v>3608.2750197653559</v>
      </c>
      <c r="G11" s="5">
        <f t="shared" si="3"/>
        <v>16018.907276606333</v>
      </c>
      <c r="H11" s="22">
        <f t="shared" si="10"/>
        <v>9178.8750445754977</v>
      </c>
      <c r="I11" s="5">
        <f t="shared" si="4"/>
        <v>24509.366692838666</v>
      </c>
      <c r="J11" s="26">
        <f t="shared" si="5"/>
        <v>9.0481944422799693E-2</v>
      </c>
      <c r="L11" s="22">
        <f t="shared" si="11"/>
        <v>30530.36786762195</v>
      </c>
      <c r="M11" s="5">
        <f>scrimecost*Meta!O8</f>
        <v>9126.67</v>
      </c>
      <c r="N11" s="5">
        <f>L11-Grade10!L11</f>
        <v>1358.3486652035317</v>
      </c>
      <c r="O11" s="5">
        <f>Grade10!M11-M11</f>
        <v>452.11599999999999</v>
      </c>
      <c r="P11" s="22">
        <f t="shared" si="12"/>
        <v>158.37959982629872</v>
      </c>
      <c r="Q11" s="22"/>
      <c r="R11" s="22"/>
      <c r="S11" s="22">
        <f t="shared" si="6"/>
        <v>1398.9192900385046</v>
      </c>
      <c r="T11" s="22">
        <f t="shared" si="7"/>
        <v>1195.7395900237539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20452.553355438893</v>
      </c>
      <c r="D12" s="5">
        <f t="shared" si="0"/>
        <v>20088.611853780978</v>
      </c>
      <c r="E12" s="5">
        <f t="shared" si="1"/>
        <v>10588.611853780978</v>
      </c>
      <c r="F12" s="5">
        <f t="shared" si="2"/>
        <v>3758.931770259489</v>
      </c>
      <c r="G12" s="5">
        <f t="shared" si="3"/>
        <v>16329.680083521489</v>
      </c>
      <c r="H12" s="22">
        <f t="shared" si="10"/>
        <v>9408.3469206898844</v>
      </c>
      <c r="I12" s="5">
        <f t="shared" si="4"/>
        <v>25032.400985159635</v>
      </c>
      <c r="J12" s="26">
        <f t="shared" si="5"/>
        <v>9.3729429828166344E-2</v>
      </c>
      <c r="L12" s="22">
        <f t="shared" si="11"/>
        <v>31293.627064312495</v>
      </c>
      <c r="M12" s="5">
        <f>scrimecost*Meta!O9</f>
        <v>8288.1200000000008</v>
      </c>
      <c r="N12" s="5">
        <f>L12-Grade10!L12</f>
        <v>1392.3073818336234</v>
      </c>
      <c r="O12" s="5">
        <f>Grade10!M12-M12</f>
        <v>410.57599999999911</v>
      </c>
      <c r="P12" s="22">
        <f t="shared" si="12"/>
        <v>161.28127497388598</v>
      </c>
      <c r="Q12" s="22"/>
      <c r="R12" s="22"/>
      <c r="S12" s="22">
        <f t="shared" si="6"/>
        <v>1383.1716996174343</v>
      </c>
      <c r="T12" s="22">
        <f t="shared" si="7"/>
        <v>1136.7920605113343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20963.867189324865</v>
      </c>
      <c r="D13" s="5">
        <f t="shared" si="0"/>
        <v>20561.5771501255</v>
      </c>
      <c r="E13" s="5">
        <f t="shared" si="1"/>
        <v>11061.5771501255</v>
      </c>
      <c r="F13" s="5">
        <f t="shared" si="2"/>
        <v>3913.3549395159757</v>
      </c>
      <c r="G13" s="5">
        <f t="shared" si="3"/>
        <v>16648.222210609525</v>
      </c>
      <c r="H13" s="22">
        <f t="shared" si="10"/>
        <v>9643.5555937071313</v>
      </c>
      <c r="I13" s="5">
        <f t="shared" si="4"/>
        <v>25568.51113478862</v>
      </c>
      <c r="J13" s="26">
        <f t="shared" si="5"/>
        <v>9.6897708272426511E-2</v>
      </c>
      <c r="L13" s="22">
        <f t="shared" si="11"/>
        <v>32075.967740920307</v>
      </c>
      <c r="M13" s="5">
        <f>scrimecost*Meta!O10</f>
        <v>7595.6399999999994</v>
      </c>
      <c r="N13" s="5">
        <f>L13-Grade10!L13</f>
        <v>1427.1150663794615</v>
      </c>
      <c r="O13" s="5">
        <f>Grade10!M13-M13</f>
        <v>376.27199999999993</v>
      </c>
      <c r="P13" s="22">
        <f t="shared" si="12"/>
        <v>164.25549200016295</v>
      </c>
      <c r="Q13" s="22"/>
      <c r="R13" s="22"/>
      <c r="S13" s="22">
        <f t="shared" si="6"/>
        <v>1374.8167239358356</v>
      </c>
      <c r="T13" s="22">
        <f t="shared" si="7"/>
        <v>1086.4524690220319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21487.963869057985</v>
      </c>
      <c r="D14" s="5">
        <f t="shared" si="0"/>
        <v>21046.366578878638</v>
      </c>
      <c r="E14" s="5">
        <f t="shared" si="1"/>
        <v>11546.366578878638</v>
      </c>
      <c r="F14" s="5">
        <f t="shared" si="2"/>
        <v>4071.6386880038754</v>
      </c>
      <c r="G14" s="5">
        <f t="shared" si="3"/>
        <v>16974.727890874761</v>
      </c>
      <c r="H14" s="22">
        <f t="shared" si="10"/>
        <v>9884.6444835498078</v>
      </c>
      <c r="I14" s="5">
        <f t="shared" si="4"/>
        <v>26118.024038158335</v>
      </c>
      <c r="J14" s="26">
        <f t="shared" si="5"/>
        <v>9.9988711632680347E-2</v>
      </c>
      <c r="L14" s="22">
        <f t="shared" si="11"/>
        <v>32877.866934443315</v>
      </c>
      <c r="M14" s="5">
        <f>scrimecost*Meta!O11</f>
        <v>7097.92</v>
      </c>
      <c r="N14" s="5">
        <f>L14-Grade10!L14</f>
        <v>1462.7929430389486</v>
      </c>
      <c r="O14" s="5">
        <f>Grade10!M14-M14</f>
        <v>351.61599999999999</v>
      </c>
      <c r="P14" s="22">
        <f t="shared" si="12"/>
        <v>167.30406445209687</v>
      </c>
      <c r="Q14" s="22"/>
      <c r="R14" s="22"/>
      <c r="S14" s="22">
        <f t="shared" si="6"/>
        <v>1376.1386434621977</v>
      </c>
      <c r="T14" s="22">
        <f t="shared" si="7"/>
        <v>1045.6566474292015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22025.162965784435</v>
      </c>
      <c r="D15" s="5">
        <f t="shared" si="0"/>
        <v>21543.275743350605</v>
      </c>
      <c r="E15" s="5">
        <f t="shared" si="1"/>
        <v>12043.275743350605</v>
      </c>
      <c r="F15" s="5">
        <f t="shared" si="2"/>
        <v>4233.8795302039725</v>
      </c>
      <c r="G15" s="5">
        <f t="shared" si="3"/>
        <v>17309.396213146632</v>
      </c>
      <c r="H15" s="22">
        <f t="shared" si="10"/>
        <v>10131.760595638554</v>
      </c>
      <c r="I15" s="5">
        <f t="shared" si="4"/>
        <v>26681.274764112295</v>
      </c>
      <c r="J15" s="26">
        <f t="shared" si="5"/>
        <v>0.10300432466707431</v>
      </c>
      <c r="L15" s="22">
        <f t="shared" si="11"/>
        <v>33699.813607804397</v>
      </c>
      <c r="M15" s="5">
        <f>scrimecost*Meta!O12</f>
        <v>6781.4350000000004</v>
      </c>
      <c r="N15" s="5">
        <f>L15-Grade10!L15</f>
        <v>1499.3627666149259</v>
      </c>
      <c r="O15" s="5">
        <f>Grade10!M15-M15</f>
        <v>335.9380000000001</v>
      </c>
      <c r="P15" s="22">
        <f t="shared" si="12"/>
        <v>170.4288512153291</v>
      </c>
      <c r="Q15" s="22"/>
      <c r="R15" s="22"/>
      <c r="S15" s="22">
        <f t="shared" si="6"/>
        <v>1386.5219413767209</v>
      </c>
      <c r="T15" s="22">
        <f t="shared" si="7"/>
        <v>1013.0121312227641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22575.792039929041</v>
      </c>
      <c r="D16" s="5">
        <f t="shared" si="0"/>
        <v>22052.607636934365</v>
      </c>
      <c r="E16" s="5">
        <f t="shared" si="1"/>
        <v>12552.607636934365</v>
      </c>
      <c r="F16" s="5">
        <f t="shared" si="2"/>
        <v>4400.1763934590699</v>
      </c>
      <c r="G16" s="5">
        <f t="shared" si="3"/>
        <v>17652.431243475294</v>
      </c>
      <c r="H16" s="22">
        <f t="shared" si="10"/>
        <v>10385.054610529518</v>
      </c>
      <c r="I16" s="5">
        <f t="shared" si="4"/>
        <v>27258.606758215101</v>
      </c>
      <c r="J16" s="26">
        <f t="shared" si="5"/>
        <v>0.105946386164044</v>
      </c>
      <c r="L16" s="22">
        <f t="shared" si="11"/>
        <v>34542.308947999503</v>
      </c>
      <c r="M16" s="5">
        <f>scrimecost*Meta!O13</f>
        <v>5694.0249999999996</v>
      </c>
      <c r="N16" s="5">
        <f>L16-Grade10!L16</f>
        <v>1536.8468357802994</v>
      </c>
      <c r="O16" s="5">
        <f>Grade10!M16-M16</f>
        <v>282.07000000000062</v>
      </c>
      <c r="P16" s="22">
        <f t="shared" si="12"/>
        <v>173.63175764764213</v>
      </c>
      <c r="Q16" s="22"/>
      <c r="R16" s="22"/>
      <c r="S16" s="22">
        <f t="shared" si="6"/>
        <v>1361.5968566891058</v>
      </c>
      <c r="T16" s="22">
        <f t="shared" si="7"/>
        <v>956.52742697187159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23140.186840927265</v>
      </c>
      <c r="D17" s="5">
        <f t="shared" si="0"/>
        <v>22574.672827857721</v>
      </c>
      <c r="E17" s="5">
        <f t="shared" si="1"/>
        <v>13074.672827857721</v>
      </c>
      <c r="F17" s="5">
        <f t="shared" si="2"/>
        <v>4570.6306782955462</v>
      </c>
      <c r="G17" s="5">
        <f t="shared" si="3"/>
        <v>18004.042149562174</v>
      </c>
      <c r="H17" s="22">
        <f t="shared" si="10"/>
        <v>10644.680975792753</v>
      </c>
      <c r="I17" s="5">
        <f t="shared" si="4"/>
        <v>27850.372052170471</v>
      </c>
      <c r="J17" s="26">
        <f t="shared" si="5"/>
        <v>0.10881669006352666</v>
      </c>
      <c r="L17" s="22">
        <f t="shared" si="11"/>
        <v>35405.866671699485</v>
      </c>
      <c r="M17" s="5">
        <f>scrimecost*Meta!O14</f>
        <v>5694.0249999999996</v>
      </c>
      <c r="N17" s="5">
        <f>L17-Grade10!L17</f>
        <v>1575.2680066747998</v>
      </c>
      <c r="O17" s="5">
        <f>Grade10!M17-M17</f>
        <v>282.07000000000062</v>
      </c>
      <c r="P17" s="22">
        <f t="shared" si="12"/>
        <v>176.91473674076295</v>
      </c>
      <c r="Q17" s="22"/>
      <c r="R17" s="22"/>
      <c r="S17" s="22">
        <f t="shared" si="6"/>
        <v>1388.0056775842947</v>
      </c>
      <c r="T17" s="22">
        <f t="shared" si="7"/>
        <v>937.56441869447895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23718.691511950445</v>
      </c>
      <c r="D18" s="5">
        <f t="shared" si="0"/>
        <v>23109.789648554164</v>
      </c>
      <c r="E18" s="5">
        <f t="shared" si="1"/>
        <v>13609.789648554164</v>
      </c>
      <c r="F18" s="5">
        <f t="shared" si="2"/>
        <v>4745.3463202529347</v>
      </c>
      <c r="G18" s="5">
        <f t="shared" si="3"/>
        <v>18364.443328301229</v>
      </c>
      <c r="H18" s="22">
        <f t="shared" si="10"/>
        <v>10910.798000187571</v>
      </c>
      <c r="I18" s="5">
        <f t="shared" si="4"/>
        <v>28456.931478474733</v>
      </c>
      <c r="J18" s="26">
        <f t="shared" si="5"/>
        <v>0.11161698655082682</v>
      </c>
      <c r="L18" s="22">
        <f t="shared" si="11"/>
        <v>36291.013338491975</v>
      </c>
      <c r="M18" s="5">
        <f>scrimecost*Meta!O15</f>
        <v>5694.0249999999996</v>
      </c>
      <c r="N18" s="5">
        <f>L18-Grade10!L18</f>
        <v>1614.649706841672</v>
      </c>
      <c r="O18" s="5">
        <f>Grade10!M18-M18</f>
        <v>282.07000000000062</v>
      </c>
      <c r="P18" s="22">
        <f t="shared" si="12"/>
        <v>180.27979031121188</v>
      </c>
      <c r="Q18" s="22"/>
      <c r="R18" s="22"/>
      <c r="S18" s="22">
        <f t="shared" si="6"/>
        <v>1415.0747190018694</v>
      </c>
      <c r="T18" s="22">
        <f t="shared" si="7"/>
        <v>919.07347902661525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24311.65879974921</v>
      </c>
      <c r="D19" s="5">
        <f t="shared" si="0"/>
        <v>23658.284389768021</v>
      </c>
      <c r="E19" s="5">
        <f t="shared" si="1"/>
        <v>14158.284389768021</v>
      </c>
      <c r="F19" s="5">
        <f t="shared" si="2"/>
        <v>4924.4298532592584</v>
      </c>
      <c r="G19" s="5">
        <f t="shared" si="3"/>
        <v>18733.854536508763</v>
      </c>
      <c r="H19" s="22">
        <f t="shared" si="10"/>
        <v>11183.56795019226</v>
      </c>
      <c r="I19" s="5">
        <f t="shared" si="4"/>
        <v>29078.654890436606</v>
      </c>
      <c r="J19" s="26">
        <f t="shared" si="5"/>
        <v>0.11434898312380258</v>
      </c>
      <c r="L19" s="22">
        <f t="shared" si="11"/>
        <v>37198.288671954266</v>
      </c>
      <c r="M19" s="5">
        <f>scrimecost*Meta!O16</f>
        <v>5694.0249999999996</v>
      </c>
      <c r="N19" s="5">
        <f>L19-Grade10!L19</f>
        <v>1655.0159495127082</v>
      </c>
      <c r="O19" s="5">
        <f>Grade10!M19-M19</f>
        <v>282.07000000000062</v>
      </c>
      <c r="P19" s="22">
        <f t="shared" si="12"/>
        <v>183.72897022092195</v>
      </c>
      <c r="Q19" s="22"/>
      <c r="R19" s="22"/>
      <c r="S19" s="22">
        <f t="shared" si="6"/>
        <v>1442.8204864548788</v>
      </c>
      <c r="T19" s="22">
        <f t="shared" si="7"/>
        <v>901.04016304303707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24919.450269742934</v>
      </c>
      <c r="D20" s="5">
        <f t="shared" si="0"/>
        <v>24220.491499512216</v>
      </c>
      <c r="E20" s="5">
        <f t="shared" si="1"/>
        <v>14720.491499512216</v>
      </c>
      <c r="F20" s="5">
        <f t="shared" si="2"/>
        <v>5107.9904745907388</v>
      </c>
      <c r="G20" s="5">
        <f t="shared" si="3"/>
        <v>19112.501024921476</v>
      </c>
      <c r="H20" s="22">
        <f t="shared" si="10"/>
        <v>11463.157148947066</v>
      </c>
      <c r="I20" s="5">
        <f t="shared" si="4"/>
        <v>29715.921387697512</v>
      </c>
      <c r="J20" s="26">
        <f t="shared" si="5"/>
        <v>0.11701434563402284</v>
      </c>
      <c r="L20" s="22">
        <f t="shared" si="11"/>
        <v>38128.245888753125</v>
      </c>
      <c r="M20" s="5">
        <f>scrimecost*Meta!O17</f>
        <v>5694.0249999999996</v>
      </c>
      <c r="N20" s="5">
        <f>L20-Grade10!L20</f>
        <v>1696.3913482505304</v>
      </c>
      <c r="O20" s="5">
        <f>Grade10!M20-M20</f>
        <v>282.07000000000062</v>
      </c>
      <c r="P20" s="22">
        <f t="shared" si="12"/>
        <v>187.26437962837483</v>
      </c>
      <c r="Q20" s="22"/>
      <c r="R20" s="22"/>
      <c r="S20" s="22">
        <f t="shared" si="6"/>
        <v>1471.2598980942194</v>
      </c>
      <c r="T20" s="22">
        <f t="shared" si="7"/>
        <v>883.45052790850639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25542.436526486508</v>
      </c>
      <c r="D21" s="5">
        <f t="shared" si="0"/>
        <v>24796.75378700002</v>
      </c>
      <c r="E21" s="5">
        <f t="shared" si="1"/>
        <v>15296.75378700002</v>
      </c>
      <c r="F21" s="5">
        <f t="shared" si="2"/>
        <v>5296.1401114555065</v>
      </c>
      <c r="G21" s="5">
        <f t="shared" si="3"/>
        <v>19500.613675544511</v>
      </c>
      <c r="H21" s="22">
        <f t="shared" si="10"/>
        <v>11749.736077670743</v>
      </c>
      <c r="I21" s="5">
        <f t="shared" si="4"/>
        <v>30369.11954738995</v>
      </c>
      <c r="J21" s="26">
        <f t="shared" si="5"/>
        <v>0.11961469930253038</v>
      </c>
      <c r="L21" s="22">
        <f t="shared" si="11"/>
        <v>39081.452035971954</v>
      </c>
      <c r="M21" s="5">
        <f>scrimecost*Meta!O18</f>
        <v>4590.3850000000002</v>
      </c>
      <c r="N21" s="5">
        <f>L21-Grade10!L21</f>
        <v>1738.8011319567959</v>
      </c>
      <c r="O21" s="5">
        <f>Grade10!M21-M21</f>
        <v>227.39800000000014</v>
      </c>
      <c r="P21" s="22">
        <f t="shared" si="12"/>
        <v>190.88817427101401</v>
      </c>
      <c r="Q21" s="22"/>
      <c r="R21" s="22"/>
      <c r="S21" s="22">
        <f t="shared" si="6"/>
        <v>1448.963943024542</v>
      </c>
      <c r="T21" s="22">
        <f t="shared" si="7"/>
        <v>836.58756074681389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26180.997439648669</v>
      </c>
      <c r="D22" s="5">
        <f t="shared" si="0"/>
        <v>25387.422631675021</v>
      </c>
      <c r="E22" s="5">
        <f t="shared" si="1"/>
        <v>15887.422631675021</v>
      </c>
      <c r="F22" s="5">
        <f t="shared" si="2"/>
        <v>5488.9934892418942</v>
      </c>
      <c r="G22" s="5">
        <f t="shared" si="3"/>
        <v>19898.429142433128</v>
      </c>
      <c r="H22" s="22">
        <f t="shared" si="10"/>
        <v>12043.47947961251</v>
      </c>
      <c r="I22" s="5">
        <f t="shared" si="4"/>
        <v>31038.647661074698</v>
      </c>
      <c r="J22" s="26">
        <f t="shared" si="5"/>
        <v>0.12215162971083046</v>
      </c>
      <c r="L22" s="22">
        <f t="shared" si="11"/>
        <v>40058.488336871247</v>
      </c>
      <c r="M22" s="5">
        <f>scrimecost*Meta!O19</f>
        <v>4590.3850000000002</v>
      </c>
      <c r="N22" s="5">
        <f>L22-Grade10!L22</f>
        <v>1782.2711602557101</v>
      </c>
      <c r="O22" s="5">
        <f>Grade10!M22-M22</f>
        <v>227.39800000000014</v>
      </c>
      <c r="P22" s="22">
        <f t="shared" si="12"/>
        <v>194.60256377971916</v>
      </c>
      <c r="Q22" s="22"/>
      <c r="R22" s="22"/>
      <c r="S22" s="22">
        <f t="shared" si="6"/>
        <v>1478.8430998781178</v>
      </c>
      <c r="T22" s="22">
        <f t="shared" si="7"/>
        <v>820.98819261675555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26835.522375639892</v>
      </c>
      <c r="D23" s="5">
        <f t="shared" si="0"/>
        <v>25992.8581974669</v>
      </c>
      <c r="E23" s="5">
        <f t="shared" si="1"/>
        <v>16492.8581974669</v>
      </c>
      <c r="F23" s="5">
        <f t="shared" si="2"/>
        <v>5686.6682014729431</v>
      </c>
      <c r="G23" s="5">
        <f t="shared" si="3"/>
        <v>20306.189995993955</v>
      </c>
      <c r="H23" s="22">
        <f t="shared" si="10"/>
        <v>12344.566466602826</v>
      </c>
      <c r="I23" s="5">
        <f t="shared" si="4"/>
        <v>31724.913977601569</v>
      </c>
      <c r="J23" s="26">
        <f t="shared" si="5"/>
        <v>0.12462668376770859</v>
      </c>
      <c r="L23" s="22">
        <f t="shared" si="11"/>
        <v>41059.950545293032</v>
      </c>
      <c r="M23" s="5">
        <f>scrimecost*Meta!O20</f>
        <v>4590.3850000000002</v>
      </c>
      <c r="N23" s="5">
        <f>L23-Grade10!L23</f>
        <v>1826.8279392621116</v>
      </c>
      <c r="O23" s="5">
        <f>Grade10!M23-M23</f>
        <v>227.39800000000014</v>
      </c>
      <c r="P23" s="22">
        <f t="shared" si="12"/>
        <v>198.40981302614196</v>
      </c>
      <c r="Q23" s="22"/>
      <c r="R23" s="22"/>
      <c r="S23" s="22">
        <f t="shared" si="6"/>
        <v>1509.469235653042</v>
      </c>
      <c r="T23" s="22">
        <f t="shared" si="7"/>
        <v>805.74953855445631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27506.410435030884</v>
      </c>
      <c r="D24" s="5">
        <f t="shared" si="0"/>
        <v>26613.429652403571</v>
      </c>
      <c r="E24" s="5">
        <f t="shared" si="1"/>
        <v>17113.429652403571</v>
      </c>
      <c r="F24" s="5">
        <f t="shared" si="2"/>
        <v>5889.2847815097657</v>
      </c>
      <c r="G24" s="5">
        <f t="shared" si="3"/>
        <v>20724.144870893804</v>
      </c>
      <c r="H24" s="22">
        <f t="shared" si="10"/>
        <v>12653.180628267894</v>
      </c>
      <c r="I24" s="5">
        <f t="shared" si="4"/>
        <v>32428.336952041605</v>
      </c>
      <c r="J24" s="26">
        <f t="shared" si="5"/>
        <v>0.12704137065246773</v>
      </c>
      <c r="L24" s="22">
        <f t="shared" si="11"/>
        <v>42086.449308925352</v>
      </c>
      <c r="M24" s="5">
        <f>scrimecost*Meta!O21</f>
        <v>4590.3850000000002</v>
      </c>
      <c r="N24" s="5">
        <f>L24-Grade10!L24</f>
        <v>1872.498637743658</v>
      </c>
      <c r="O24" s="5">
        <f>Grade10!M24-M24</f>
        <v>227.39800000000014</v>
      </c>
      <c r="P24" s="22">
        <f t="shared" si="12"/>
        <v>202.31224350372534</v>
      </c>
      <c r="Q24" s="22"/>
      <c r="R24" s="22"/>
      <c r="S24" s="22">
        <f t="shared" si="6"/>
        <v>1540.8610248223301</v>
      </c>
      <c r="T24" s="22">
        <f t="shared" si="7"/>
        <v>790.8611772089647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28194.070695906652</v>
      </c>
      <c r="D25" s="5">
        <f t="shared" si="0"/>
        <v>27249.515393713653</v>
      </c>
      <c r="E25" s="5">
        <f t="shared" si="1"/>
        <v>17749.515393713653</v>
      </c>
      <c r="F25" s="5">
        <f t="shared" si="2"/>
        <v>6096.9667760475077</v>
      </c>
      <c r="G25" s="5">
        <f t="shared" si="3"/>
        <v>21152.548617666143</v>
      </c>
      <c r="H25" s="22">
        <f t="shared" si="10"/>
        <v>12969.51014397459</v>
      </c>
      <c r="I25" s="5">
        <f t="shared" si="4"/>
        <v>33149.345500842639</v>
      </c>
      <c r="J25" s="26">
        <f t="shared" si="5"/>
        <v>0.12939716273515953</v>
      </c>
      <c r="L25" s="22">
        <f t="shared" si="11"/>
        <v>43138.610541648486</v>
      </c>
      <c r="M25" s="5">
        <f>scrimecost*Meta!O22</f>
        <v>4590.3850000000002</v>
      </c>
      <c r="N25" s="5">
        <f>L25-Grade10!L25</f>
        <v>1919.3111036872506</v>
      </c>
      <c r="O25" s="5">
        <f>Grade10!M25-M25</f>
        <v>227.39800000000014</v>
      </c>
      <c r="P25" s="22">
        <f t="shared" si="12"/>
        <v>206.31223474324824</v>
      </c>
      <c r="Q25" s="22"/>
      <c r="R25" s="22"/>
      <c r="S25" s="22">
        <f t="shared" si="6"/>
        <v>1573.0376087208549</v>
      </c>
      <c r="T25" s="22">
        <f t="shared" si="7"/>
        <v>776.31303827926865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28898.92246330432</v>
      </c>
      <c r="D26" s="5">
        <f t="shared" si="0"/>
        <v>27901.503278556498</v>
      </c>
      <c r="E26" s="5">
        <f t="shared" si="1"/>
        <v>18401.503278556498</v>
      </c>
      <c r="F26" s="5">
        <f t="shared" si="2"/>
        <v>6309.8408204486968</v>
      </c>
      <c r="G26" s="5">
        <f t="shared" si="3"/>
        <v>21591.662458107799</v>
      </c>
      <c r="H26" s="22">
        <f t="shared" si="10"/>
        <v>13293.747897573956</v>
      </c>
      <c r="I26" s="5">
        <f t="shared" si="4"/>
        <v>33888.379263363706</v>
      </c>
      <c r="J26" s="26">
        <f t="shared" si="5"/>
        <v>0.13169549647437109</v>
      </c>
      <c r="L26" s="22">
        <f t="shared" si="11"/>
        <v>44217.075805189699</v>
      </c>
      <c r="M26" s="5">
        <f>scrimecost*Meta!O23</f>
        <v>3562.4849999999997</v>
      </c>
      <c r="N26" s="5">
        <f>L26-Grade10!L26</f>
        <v>1967.2938812794309</v>
      </c>
      <c r="O26" s="5">
        <f>Grade10!M26-M26</f>
        <v>176.47800000000007</v>
      </c>
      <c r="P26" s="22">
        <f t="shared" si="12"/>
        <v>210.41222576375932</v>
      </c>
      <c r="Q26" s="22"/>
      <c r="R26" s="22"/>
      <c r="S26" s="22">
        <f t="shared" si="6"/>
        <v>1558.1028872168417</v>
      </c>
      <c r="T26" s="22">
        <f t="shared" si="7"/>
        <v>739.35820029389151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29621.395524886928</v>
      </c>
      <c r="D27" s="5">
        <f t="shared" si="0"/>
        <v>28569.79086052041</v>
      </c>
      <c r="E27" s="5">
        <f t="shared" si="1"/>
        <v>19069.79086052041</v>
      </c>
      <c r="F27" s="5">
        <f t="shared" si="2"/>
        <v>6528.0367159599136</v>
      </c>
      <c r="G27" s="5">
        <f t="shared" si="3"/>
        <v>22041.754144560495</v>
      </c>
      <c r="H27" s="22">
        <f t="shared" si="10"/>
        <v>13626.091595013304</v>
      </c>
      <c r="I27" s="5">
        <f t="shared" si="4"/>
        <v>34645.888869947798</v>
      </c>
      <c r="J27" s="26">
        <f t="shared" si="5"/>
        <v>0.13393777329311407</v>
      </c>
      <c r="L27" s="22">
        <f t="shared" si="11"/>
        <v>45322.502700319441</v>
      </c>
      <c r="M27" s="5">
        <f>scrimecost*Meta!O24</f>
        <v>3562.4849999999997</v>
      </c>
      <c r="N27" s="5">
        <f>L27-Grade10!L27</f>
        <v>2016.4762283114178</v>
      </c>
      <c r="O27" s="5">
        <f>Grade10!M27-M27</f>
        <v>176.47800000000007</v>
      </c>
      <c r="P27" s="22">
        <f t="shared" si="12"/>
        <v>214.61471655978309</v>
      </c>
      <c r="Q27" s="22"/>
      <c r="R27" s="22"/>
      <c r="S27" s="22">
        <f t="shared" si="6"/>
        <v>1591.9084106752293</v>
      </c>
      <c r="T27" s="22">
        <f t="shared" si="7"/>
        <v>726.33642892323701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30361.930413009097</v>
      </c>
      <c r="D28" s="5">
        <f t="shared" si="0"/>
        <v>29254.785632033418</v>
      </c>
      <c r="E28" s="5">
        <f t="shared" si="1"/>
        <v>19754.785632033418</v>
      </c>
      <c r="F28" s="5">
        <f t="shared" si="2"/>
        <v>6751.6875088589113</v>
      </c>
      <c r="G28" s="5">
        <f t="shared" si="3"/>
        <v>22503.098123174506</v>
      </c>
      <c r="H28" s="22">
        <f t="shared" si="10"/>
        <v>13966.743884888634</v>
      </c>
      <c r="I28" s="5">
        <f t="shared" si="4"/>
        <v>35422.336216696494</v>
      </c>
      <c r="J28" s="26">
        <f t="shared" si="5"/>
        <v>0.13612536043335116</v>
      </c>
      <c r="L28" s="22">
        <f t="shared" si="11"/>
        <v>46455.56526782742</v>
      </c>
      <c r="M28" s="5">
        <f>scrimecost*Meta!O25</f>
        <v>3562.4849999999997</v>
      </c>
      <c r="N28" s="5">
        <f>L28-Grade10!L28</f>
        <v>2066.8881340192092</v>
      </c>
      <c r="O28" s="5">
        <f>Grade10!M28-M28</f>
        <v>176.47800000000007</v>
      </c>
      <c r="P28" s="22">
        <f t="shared" si="12"/>
        <v>218.92226962570749</v>
      </c>
      <c r="Q28" s="22"/>
      <c r="R28" s="22"/>
      <c r="S28" s="22">
        <f t="shared" si="6"/>
        <v>1626.5590722200798</v>
      </c>
      <c r="T28" s="22">
        <f t="shared" si="7"/>
        <v>713.59299302677846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31120.978673334321</v>
      </c>
      <c r="D29" s="5">
        <f t="shared" si="0"/>
        <v>29956.905272834247</v>
      </c>
      <c r="E29" s="5">
        <f t="shared" si="1"/>
        <v>20456.905272834247</v>
      </c>
      <c r="F29" s="5">
        <f t="shared" si="2"/>
        <v>6980.9295715803819</v>
      </c>
      <c r="G29" s="5">
        <f t="shared" si="3"/>
        <v>22975.975701253865</v>
      </c>
      <c r="H29" s="22">
        <f t="shared" si="10"/>
        <v>14315.91248201085</v>
      </c>
      <c r="I29" s="5">
        <f t="shared" si="4"/>
        <v>36218.194747113899</v>
      </c>
      <c r="J29" s="26">
        <f t="shared" si="5"/>
        <v>0.13825959178967995</v>
      </c>
      <c r="L29" s="22">
        <f t="shared" si="11"/>
        <v>47616.954399523107</v>
      </c>
      <c r="M29" s="5">
        <f>scrimecost*Meta!O26</f>
        <v>3562.4849999999997</v>
      </c>
      <c r="N29" s="5">
        <f>L29-Grade10!L29</f>
        <v>2118.5603373696867</v>
      </c>
      <c r="O29" s="5">
        <f>Grade10!M29-M29</f>
        <v>176.47800000000007</v>
      </c>
      <c r="P29" s="22">
        <f t="shared" si="12"/>
        <v>223.33751151828</v>
      </c>
      <c r="Q29" s="22"/>
      <c r="R29" s="22"/>
      <c r="S29" s="22">
        <f t="shared" si="6"/>
        <v>1662.0760003035459</v>
      </c>
      <c r="T29" s="22">
        <f t="shared" si="7"/>
        <v>701.12039828551667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31899.003140167679</v>
      </c>
      <c r="D30" s="5">
        <f t="shared" si="0"/>
        <v>30676.577904655103</v>
      </c>
      <c r="E30" s="5">
        <f t="shared" si="1"/>
        <v>21176.577904655103</v>
      </c>
      <c r="F30" s="5">
        <f t="shared" si="2"/>
        <v>7215.9026858698908</v>
      </c>
      <c r="G30" s="5">
        <f t="shared" si="3"/>
        <v>23460.675218785211</v>
      </c>
      <c r="H30" s="22">
        <f t="shared" si="10"/>
        <v>14673.810294061119</v>
      </c>
      <c r="I30" s="5">
        <f t="shared" si="4"/>
        <v>37033.949740791744</v>
      </c>
      <c r="J30" s="26">
        <f t="shared" si="5"/>
        <v>0.14034176872268367</v>
      </c>
      <c r="L30" s="22">
        <f t="shared" si="11"/>
        <v>48807.378259511177</v>
      </c>
      <c r="M30" s="5">
        <f>scrimecost*Meta!O27</f>
        <v>3562.4849999999997</v>
      </c>
      <c r="N30" s="5">
        <f>L30-Grade10!L30</f>
        <v>2171.5243458039258</v>
      </c>
      <c r="O30" s="5">
        <f>Grade10!M30-M30</f>
        <v>176.47800000000007</v>
      </c>
      <c r="P30" s="22">
        <f t="shared" si="12"/>
        <v>227.86313445816677</v>
      </c>
      <c r="Q30" s="22"/>
      <c r="R30" s="22"/>
      <c r="S30" s="22">
        <f t="shared" si="6"/>
        <v>1698.4808515890986</v>
      </c>
      <c r="T30" s="22">
        <f t="shared" si="7"/>
        <v>688.91139231488637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32696.478218671869</v>
      </c>
      <c r="D31" s="5">
        <f t="shared" si="0"/>
        <v>31414.242352271482</v>
      </c>
      <c r="E31" s="5">
        <f t="shared" si="1"/>
        <v>21914.242352271482</v>
      </c>
      <c r="F31" s="5">
        <f t="shared" si="2"/>
        <v>7456.7501280166389</v>
      </c>
      <c r="G31" s="5">
        <f t="shared" si="3"/>
        <v>23957.492224254842</v>
      </c>
      <c r="H31" s="22">
        <f t="shared" si="10"/>
        <v>15040.655551412648</v>
      </c>
      <c r="I31" s="5">
        <f t="shared" si="4"/>
        <v>37870.098609311543</v>
      </c>
      <c r="J31" s="26">
        <f t="shared" si="5"/>
        <v>0.14237316085244342</v>
      </c>
      <c r="L31" s="22">
        <f t="shared" si="11"/>
        <v>50027.56271599896</v>
      </c>
      <c r="M31" s="5">
        <f>scrimecost*Meta!O28</f>
        <v>3116.16</v>
      </c>
      <c r="N31" s="5">
        <f>L31-Grade10!L31</f>
        <v>2225.8124544490202</v>
      </c>
      <c r="O31" s="5">
        <f>Grade10!M31-M31</f>
        <v>154.36799999999994</v>
      </c>
      <c r="P31" s="22">
        <f t="shared" si="12"/>
        <v>232.50189797155079</v>
      </c>
      <c r="Q31" s="22"/>
      <c r="R31" s="22"/>
      <c r="S31" s="22">
        <f t="shared" si="6"/>
        <v>1714.9903141567897</v>
      </c>
      <c r="T31" s="22">
        <f t="shared" si="7"/>
        <v>668.84482409154009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33513.890174138665</v>
      </c>
      <c r="D32" s="5">
        <f t="shared" si="0"/>
        <v>32170.348411078267</v>
      </c>
      <c r="E32" s="5">
        <f t="shared" si="1"/>
        <v>22670.348411078267</v>
      </c>
      <c r="F32" s="5">
        <f t="shared" si="2"/>
        <v>7703.6187562170544</v>
      </c>
      <c r="G32" s="5">
        <f t="shared" si="3"/>
        <v>24466.729654861214</v>
      </c>
      <c r="H32" s="22">
        <f t="shared" si="10"/>
        <v>15416.671940197963</v>
      </c>
      <c r="I32" s="5">
        <f t="shared" si="4"/>
        <v>38727.151199544329</v>
      </c>
      <c r="J32" s="26">
        <f t="shared" si="5"/>
        <v>0.14435500683269684</v>
      </c>
      <c r="L32" s="22">
        <f t="shared" si="11"/>
        <v>51278.25178389893</v>
      </c>
      <c r="M32" s="5">
        <f>scrimecost*Meta!O29</f>
        <v>3116.16</v>
      </c>
      <c r="N32" s="5">
        <f>L32-Grade10!L32</f>
        <v>2281.4577658102571</v>
      </c>
      <c r="O32" s="5">
        <f>Grade10!M32-M32</f>
        <v>154.36799999999994</v>
      </c>
      <c r="P32" s="22">
        <f t="shared" si="12"/>
        <v>237.25663057276935</v>
      </c>
      <c r="Q32" s="22"/>
      <c r="R32" s="22"/>
      <c r="S32" s="22">
        <f t="shared" si="6"/>
        <v>1753.2381610386824</v>
      </c>
      <c r="T32" s="22">
        <f t="shared" si="7"/>
        <v>657.45434729313786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34351.737428492132</v>
      </c>
      <c r="D33" s="5">
        <f t="shared" si="0"/>
        <v>32945.35712135522</v>
      </c>
      <c r="E33" s="5">
        <f t="shared" si="1"/>
        <v>23445.35712135522</v>
      </c>
      <c r="F33" s="5">
        <f t="shared" si="2"/>
        <v>7956.6591001224788</v>
      </c>
      <c r="G33" s="5">
        <f t="shared" si="3"/>
        <v>24988.69802123274</v>
      </c>
      <c r="H33" s="22">
        <f t="shared" si="10"/>
        <v>15802.088738702909</v>
      </c>
      <c r="I33" s="5">
        <f t="shared" si="4"/>
        <v>39605.630104532931</v>
      </c>
      <c r="J33" s="26">
        <f t="shared" si="5"/>
        <v>0.14628851510611479</v>
      </c>
      <c r="L33" s="22">
        <f t="shared" si="11"/>
        <v>52560.208078496391</v>
      </c>
      <c r="M33" s="5">
        <f>scrimecost*Meta!O30</f>
        <v>3116.16</v>
      </c>
      <c r="N33" s="5">
        <f>L33-Grade10!L33</f>
        <v>2338.4942099554974</v>
      </c>
      <c r="O33" s="5">
        <f>Grade10!M33-M33</f>
        <v>154.36799999999994</v>
      </c>
      <c r="P33" s="22">
        <f t="shared" si="12"/>
        <v>242.13023148901837</v>
      </c>
      <c r="Q33" s="22"/>
      <c r="R33" s="22"/>
      <c r="S33" s="22">
        <f t="shared" si="6"/>
        <v>1792.4422040926056</v>
      </c>
      <c r="T33" s="22">
        <f t="shared" si="7"/>
        <v>646.29505794103193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35210.530864204426</v>
      </c>
      <c r="D34" s="5">
        <f t="shared" si="0"/>
        <v>33739.741049389093</v>
      </c>
      <c r="E34" s="5">
        <f t="shared" si="1"/>
        <v>24239.741049389093</v>
      </c>
      <c r="F34" s="5">
        <f t="shared" si="2"/>
        <v>8216.0254526255394</v>
      </c>
      <c r="G34" s="5">
        <f t="shared" si="3"/>
        <v>25523.715596763555</v>
      </c>
      <c r="H34" s="22">
        <f t="shared" si="10"/>
        <v>16197.140957170483</v>
      </c>
      <c r="I34" s="5">
        <f t="shared" si="4"/>
        <v>40506.070982146251</v>
      </c>
      <c r="J34" s="26">
        <f t="shared" si="5"/>
        <v>0.14817486464115667</v>
      </c>
      <c r="L34" s="22">
        <f t="shared" si="11"/>
        <v>53874.213280458804</v>
      </c>
      <c r="M34" s="5">
        <f>scrimecost*Meta!O31</f>
        <v>3116.16</v>
      </c>
      <c r="N34" s="5">
        <f>L34-Grade10!L34</f>
        <v>2396.9565652043966</v>
      </c>
      <c r="O34" s="5">
        <f>Grade10!M34-M34</f>
        <v>154.36799999999994</v>
      </c>
      <c r="P34" s="22">
        <f t="shared" si="12"/>
        <v>247.12567242817363</v>
      </c>
      <c r="Q34" s="22"/>
      <c r="R34" s="22"/>
      <c r="S34" s="22">
        <f t="shared" si="6"/>
        <v>1832.6263482228937</v>
      </c>
      <c r="T34" s="22">
        <f t="shared" si="7"/>
        <v>635.36105028308782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36090.794135809534</v>
      </c>
      <c r="D35" s="5">
        <f t="shared" si="0"/>
        <v>34553.984575623821</v>
      </c>
      <c r="E35" s="5">
        <f t="shared" si="1"/>
        <v>25053.984575623821</v>
      </c>
      <c r="F35" s="5">
        <f t="shared" si="2"/>
        <v>8481.8759639411765</v>
      </c>
      <c r="G35" s="5">
        <f t="shared" si="3"/>
        <v>26072.108611682645</v>
      </c>
      <c r="H35" s="22">
        <f t="shared" si="10"/>
        <v>16602.069481099745</v>
      </c>
      <c r="I35" s="5">
        <f t="shared" si="4"/>
        <v>41429.022881699908</v>
      </c>
      <c r="J35" s="26">
        <f t="shared" si="5"/>
        <v>0.15001520565095364</v>
      </c>
      <c r="L35" s="22">
        <f t="shared" si="11"/>
        <v>55221.06861247027</v>
      </c>
      <c r="M35" s="5">
        <f>scrimecost*Meta!O32</f>
        <v>3116.16</v>
      </c>
      <c r="N35" s="5">
        <f>L35-Grade10!L35</f>
        <v>2456.8804793345043</v>
      </c>
      <c r="O35" s="5">
        <f>Grade10!M35-M35</f>
        <v>154.36799999999994</v>
      </c>
      <c r="P35" s="22">
        <f t="shared" si="12"/>
        <v>252.24599939080775</v>
      </c>
      <c r="Q35" s="22"/>
      <c r="R35" s="22"/>
      <c r="S35" s="22">
        <f t="shared" si="6"/>
        <v>1873.8150959564307</v>
      </c>
      <c r="T35" s="22">
        <f t="shared" si="7"/>
        <v>624.64660263692167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36993.063989204777</v>
      </c>
      <c r="D36" s="5">
        <f t="shared" si="0"/>
        <v>35388.584190014422</v>
      </c>
      <c r="E36" s="5">
        <f t="shared" si="1"/>
        <v>25888.584190014422</v>
      </c>
      <c r="F36" s="5">
        <f t="shared" si="2"/>
        <v>8754.3727380397086</v>
      </c>
      <c r="G36" s="5">
        <f t="shared" si="3"/>
        <v>26634.211451974712</v>
      </c>
      <c r="H36" s="22">
        <f t="shared" si="10"/>
        <v>17017.121218127235</v>
      </c>
      <c r="I36" s="5">
        <f t="shared" si="4"/>
        <v>42375.048578742404</v>
      </c>
      <c r="J36" s="26">
        <f t="shared" si="5"/>
        <v>0.15181066029465806</v>
      </c>
      <c r="L36" s="22">
        <f t="shared" si="11"/>
        <v>56601.595327782015</v>
      </c>
      <c r="M36" s="5">
        <f>scrimecost*Meta!O33</f>
        <v>2518.355</v>
      </c>
      <c r="N36" s="5">
        <f>L36-Grade10!L36</f>
        <v>2518.3024913178524</v>
      </c>
      <c r="O36" s="5">
        <f>Grade10!M36-M36</f>
        <v>124.75399999999991</v>
      </c>
      <c r="P36" s="22">
        <f t="shared" si="12"/>
        <v>257.49433452750776</v>
      </c>
      <c r="Q36" s="22"/>
      <c r="R36" s="22"/>
      <c r="S36" s="22">
        <f t="shared" si="6"/>
        <v>1888.1667883832986</v>
      </c>
      <c r="T36" s="22">
        <f t="shared" si="7"/>
        <v>605.21403483251333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37917.890588934897</v>
      </c>
      <c r="D37" s="5">
        <f t="shared" ref="D37:D56" si="15">IF(A37&lt;startage,1,0)*(C37*(1-initialunempprob))+IF(A37=startage,1,0)*(C37*(1-unempprob))+IF(A37&gt;startage,1,0)*(C37*(1-unempprob)+unempprob*300*52)</f>
        <v>36244.048794764778</v>
      </c>
      <c r="E37" s="5">
        <f t="shared" si="1"/>
        <v>26744.048794764778</v>
      </c>
      <c r="F37" s="5">
        <f t="shared" si="2"/>
        <v>9033.6819314907007</v>
      </c>
      <c r="G37" s="5">
        <f t="shared" si="3"/>
        <v>27210.366863274077</v>
      </c>
      <c r="H37" s="22">
        <f t="shared" ref="H37:H56" si="16">benefits*B37/expnorm</f>
        <v>17442.549248580417</v>
      </c>
      <c r="I37" s="5">
        <f t="shared" ref="I37:I56" si="17">G37+IF(A37&lt;startage,1,0)*(H37*(1-initialunempprob))+IF(A37&gt;=startage,1,0)*(H37*(1-unempprob))</f>
        <v>43344.724918210966</v>
      </c>
      <c r="J37" s="26">
        <f t="shared" si="5"/>
        <v>0.15356232336168674</v>
      </c>
      <c r="L37" s="22">
        <f t="shared" ref="L37:L56" si="18">(sincome+sbenefits)*(1-sunemp)*B37/expnorm</f>
        <v>58016.635210976579</v>
      </c>
      <c r="M37" s="5">
        <f>scrimecost*Meta!O34</f>
        <v>2518.355</v>
      </c>
      <c r="N37" s="5">
        <f>L37-Grade10!L37</f>
        <v>2581.2600536008249</v>
      </c>
      <c r="O37" s="5">
        <f>Grade10!M37-M37</f>
        <v>124.75399999999991</v>
      </c>
      <c r="P37" s="22">
        <f t="shared" si="12"/>
        <v>262.87387804262534</v>
      </c>
      <c r="Q37" s="22"/>
      <c r="R37" s="22"/>
      <c r="S37" s="22">
        <f t="shared" si="6"/>
        <v>1931.440716470863</v>
      </c>
      <c r="T37" s="22">
        <f t="shared" si="7"/>
        <v>595.26590227547706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38865.83785365826</v>
      </c>
      <c r="D38" s="5">
        <f t="shared" si="15"/>
        <v>37120.900014633895</v>
      </c>
      <c r="E38" s="5">
        <f t="shared" si="1"/>
        <v>27620.900014633895</v>
      </c>
      <c r="F38" s="5">
        <f t="shared" si="2"/>
        <v>9319.9738547779671</v>
      </c>
      <c r="G38" s="5">
        <f t="shared" si="3"/>
        <v>27800.926159855928</v>
      </c>
      <c r="H38" s="22">
        <f t="shared" si="16"/>
        <v>17878.612979794925</v>
      </c>
      <c r="I38" s="5">
        <f t="shared" si="17"/>
        <v>44338.643166166235</v>
      </c>
      <c r="J38" s="26">
        <f t="shared" si="5"/>
        <v>0.15527126293927568</v>
      </c>
      <c r="L38" s="22">
        <f t="shared" si="18"/>
        <v>59467.051091250978</v>
      </c>
      <c r="M38" s="5">
        <f>scrimecost*Meta!O35</f>
        <v>2518.355</v>
      </c>
      <c r="N38" s="5">
        <f>L38-Grade10!L38</f>
        <v>2645.7915549408135</v>
      </c>
      <c r="O38" s="5">
        <f>Grade10!M38-M38</f>
        <v>124.75399999999991</v>
      </c>
      <c r="P38" s="22">
        <f t="shared" si="12"/>
        <v>268.38791014562076</v>
      </c>
      <c r="Q38" s="22"/>
      <c r="R38" s="22"/>
      <c r="S38" s="22">
        <f t="shared" si="6"/>
        <v>1975.7964927605813</v>
      </c>
      <c r="T38" s="22">
        <f t="shared" si="7"/>
        <v>585.50798384921461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39837.483799999733</v>
      </c>
      <c r="D39" s="5">
        <f t="shared" si="15"/>
        <v>38019.672514999751</v>
      </c>
      <c r="E39" s="5">
        <f t="shared" si="1"/>
        <v>28519.672514999751</v>
      </c>
      <c r="F39" s="5">
        <f t="shared" si="2"/>
        <v>9613.4230761474191</v>
      </c>
      <c r="G39" s="5">
        <f t="shared" si="3"/>
        <v>28406.249438852334</v>
      </c>
      <c r="H39" s="22">
        <f t="shared" si="16"/>
        <v>18325.578304289804</v>
      </c>
      <c r="I39" s="5">
        <f t="shared" si="17"/>
        <v>45357.409370320398</v>
      </c>
      <c r="J39" s="26">
        <f t="shared" ref="J39:J56" si="19">(F39-(IF(A39&gt;startage,1,0)*(unempprob*300*52)))/(IF(A39&lt;startage,1,0)*((C39+H39)*(1-initialunempprob))+IF(A39&gt;=startage,1,0)*((C39+H39)*(1-unempprob)))</f>
        <v>0.1569385210637527</v>
      </c>
      <c r="L39" s="22">
        <f t="shared" si="18"/>
        <v>60953.727368532273</v>
      </c>
      <c r="M39" s="5">
        <f>scrimecost*Meta!O36</f>
        <v>2518.355</v>
      </c>
      <c r="N39" s="5">
        <f>L39-Grade10!L39</f>
        <v>2711.9363438143628</v>
      </c>
      <c r="O39" s="5">
        <f>Grade10!M39-M39</f>
        <v>124.75399999999991</v>
      </c>
      <c r="P39" s="22">
        <f t="shared" si="12"/>
        <v>274.03979305119111</v>
      </c>
      <c r="Q39" s="22"/>
      <c r="R39" s="22"/>
      <c r="S39" s="22">
        <f t="shared" ref="S39:S69" si="20">IF(A39&lt;startage,1,0)*(N39-Q39-R39)+IF(A39&gt;=startage,1,0)*completionprob*(N39*spart+O39+P39)</f>
        <v>2021.2611634575792</v>
      </c>
      <c r="T39" s="22">
        <f t="shared" ref="T39:T69" si="21">S39/sreturn^(A39-startage+1)</f>
        <v>575.93574060905166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40833.420894999712</v>
      </c>
      <c r="D40" s="5">
        <f t="shared" si="15"/>
        <v>38940.914327874736</v>
      </c>
      <c r="E40" s="5">
        <f t="shared" si="1"/>
        <v>29440.914327874736</v>
      </c>
      <c r="F40" s="5">
        <f t="shared" si="2"/>
        <v>9914.2085280511019</v>
      </c>
      <c r="G40" s="5">
        <f t="shared" si="3"/>
        <v>29026.705799823634</v>
      </c>
      <c r="H40" s="22">
        <f t="shared" si="16"/>
        <v>18783.717761897042</v>
      </c>
      <c r="I40" s="5">
        <f t="shared" si="17"/>
        <v>46401.644729578402</v>
      </c>
      <c r="J40" s="26">
        <f t="shared" si="19"/>
        <v>0.15856511435592538</v>
      </c>
      <c r="L40" s="22">
        <f t="shared" si="18"/>
        <v>62477.570552745558</v>
      </c>
      <c r="M40" s="5">
        <f>scrimecost*Meta!O37</f>
        <v>2518.355</v>
      </c>
      <c r="N40" s="5">
        <f>L40-Grade10!L40</f>
        <v>2779.7347524097058</v>
      </c>
      <c r="O40" s="5">
        <f>Grade10!M40-M40</f>
        <v>124.75399999999991</v>
      </c>
      <c r="P40" s="22">
        <f t="shared" ref="P40:P56" si="22">(spart-initialspart)*(L40*J40+nptrans)</f>
        <v>279.8329730294007</v>
      </c>
      <c r="Q40" s="22"/>
      <c r="R40" s="22"/>
      <c r="S40" s="22">
        <f t="shared" si="20"/>
        <v>2067.8624509219749</v>
      </c>
      <c r="T40" s="22">
        <f t="shared" si="21"/>
        <v>566.5447681191938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41854.256417374701</v>
      </c>
      <c r="D41" s="5">
        <f t="shared" si="15"/>
        <v>39885.187186071598</v>
      </c>
      <c r="E41" s="5">
        <f t="shared" si="1"/>
        <v>30385.187186071598</v>
      </c>
      <c r="F41" s="5">
        <f t="shared" si="2"/>
        <v>10222.513616252378</v>
      </c>
      <c r="G41" s="5">
        <f t="shared" si="3"/>
        <v>29662.673569819221</v>
      </c>
      <c r="H41" s="22">
        <f t="shared" si="16"/>
        <v>19253.31070594447</v>
      </c>
      <c r="I41" s="5">
        <f t="shared" si="17"/>
        <v>47471.985972817856</v>
      </c>
      <c r="J41" s="26">
        <f t="shared" si="19"/>
        <v>0.16015203464097189</v>
      </c>
      <c r="L41" s="22">
        <f t="shared" si="18"/>
        <v>64039.509816564198</v>
      </c>
      <c r="M41" s="5">
        <f>scrimecost*Meta!O38</f>
        <v>1682.51</v>
      </c>
      <c r="N41" s="5">
        <f>L41-Grade10!L41</f>
        <v>2849.228121219945</v>
      </c>
      <c r="O41" s="5">
        <f>Grade10!M41-M41</f>
        <v>83.347999999999956</v>
      </c>
      <c r="P41" s="22">
        <f t="shared" si="22"/>
        <v>285.77098250706547</v>
      </c>
      <c r="Q41" s="22"/>
      <c r="R41" s="22"/>
      <c r="S41" s="22">
        <f t="shared" si="20"/>
        <v>2076.665724572988</v>
      </c>
      <c r="T41" s="22">
        <f t="shared" si="21"/>
        <v>547.066559500832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42900.612827809069</v>
      </c>
      <c r="D42" s="5">
        <f t="shared" si="15"/>
        <v>40853.066865723391</v>
      </c>
      <c r="E42" s="5">
        <f t="shared" si="1"/>
        <v>31353.066865723391</v>
      </c>
      <c r="F42" s="5">
        <f t="shared" si="2"/>
        <v>10538.526331658686</v>
      </c>
      <c r="G42" s="5">
        <f t="shared" si="3"/>
        <v>30314.540534064705</v>
      </c>
      <c r="H42" s="22">
        <f t="shared" si="16"/>
        <v>19734.643473593078</v>
      </c>
      <c r="I42" s="5">
        <f t="shared" si="17"/>
        <v>48569.085747138306</v>
      </c>
      <c r="J42" s="26">
        <f t="shared" si="19"/>
        <v>0.16170024955321241</v>
      </c>
      <c r="L42" s="22">
        <f t="shared" si="18"/>
        <v>65640.497561978293</v>
      </c>
      <c r="M42" s="5">
        <f>scrimecost*Meta!O39</f>
        <v>1682.51</v>
      </c>
      <c r="N42" s="5">
        <f>L42-Grade10!L42</f>
        <v>2920.4588242504469</v>
      </c>
      <c r="O42" s="5">
        <f>Grade10!M42-M42</f>
        <v>83.347999999999956</v>
      </c>
      <c r="P42" s="22">
        <f t="shared" si="22"/>
        <v>291.85744222167187</v>
      </c>
      <c r="Q42" s="22"/>
      <c r="R42" s="22"/>
      <c r="S42" s="22">
        <f t="shared" si="20"/>
        <v>2125.626202215281</v>
      </c>
      <c r="T42" s="22">
        <f t="shared" si="21"/>
        <v>538.420337521536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43973.128148504293</v>
      </c>
      <c r="D43" s="5">
        <f t="shared" si="15"/>
        <v>41845.143537366472</v>
      </c>
      <c r="E43" s="5">
        <f t="shared" si="1"/>
        <v>32345.143537366472</v>
      </c>
      <c r="F43" s="5">
        <f t="shared" si="2"/>
        <v>10862.439364950153</v>
      </c>
      <c r="G43" s="5">
        <f t="shared" si="3"/>
        <v>30982.704172416321</v>
      </c>
      <c r="H43" s="22">
        <f t="shared" si="16"/>
        <v>20228.009560432904</v>
      </c>
      <c r="I43" s="5">
        <f t="shared" si="17"/>
        <v>49693.613015816758</v>
      </c>
      <c r="J43" s="26">
        <f t="shared" si="19"/>
        <v>0.16321070312612998</v>
      </c>
      <c r="L43" s="22">
        <f t="shared" si="18"/>
        <v>67281.510001027753</v>
      </c>
      <c r="M43" s="5">
        <f>scrimecost*Meta!O40</f>
        <v>1682.51</v>
      </c>
      <c r="N43" s="5">
        <f>L43-Grade10!L43</f>
        <v>2993.4702948567065</v>
      </c>
      <c r="O43" s="5">
        <f>Grade10!M43-M43</f>
        <v>83.347999999999956</v>
      </c>
      <c r="P43" s="22">
        <f t="shared" si="22"/>
        <v>298.09606342914356</v>
      </c>
      <c r="Q43" s="22"/>
      <c r="R43" s="22"/>
      <c r="S43" s="22">
        <f t="shared" si="20"/>
        <v>2175.8106917986279</v>
      </c>
      <c r="T43" s="22">
        <f t="shared" si="21"/>
        <v>529.92774122110609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45072.456352216905</v>
      </c>
      <c r="D44" s="5">
        <f t="shared" si="15"/>
        <v>42862.022125800642</v>
      </c>
      <c r="E44" s="5">
        <f t="shared" si="1"/>
        <v>33362.022125800642</v>
      </c>
      <c r="F44" s="5">
        <f t="shared" si="2"/>
        <v>11194.450224073909</v>
      </c>
      <c r="G44" s="5">
        <f t="shared" si="3"/>
        <v>31667.571901726733</v>
      </c>
      <c r="H44" s="22">
        <f t="shared" si="16"/>
        <v>20733.709799443732</v>
      </c>
      <c r="I44" s="5">
        <f t="shared" si="17"/>
        <v>50846.253466212191</v>
      </c>
      <c r="J44" s="26">
        <f t="shared" si="19"/>
        <v>0.16468431636800082</v>
      </c>
      <c r="L44" s="22">
        <f t="shared" si="18"/>
        <v>68963.54775105344</v>
      </c>
      <c r="M44" s="5">
        <f>scrimecost*Meta!O41</f>
        <v>1682.51</v>
      </c>
      <c r="N44" s="5">
        <f>L44-Grade10!L44</f>
        <v>3068.3070522281341</v>
      </c>
      <c r="O44" s="5">
        <f>Grade10!M44-M44</f>
        <v>83.347999999999956</v>
      </c>
      <c r="P44" s="22">
        <f t="shared" si="22"/>
        <v>304.49065016680191</v>
      </c>
      <c r="Q44" s="22"/>
      <c r="R44" s="22"/>
      <c r="S44" s="22">
        <f t="shared" si="20"/>
        <v>2227.2497936215655</v>
      </c>
      <c r="T44" s="22">
        <f t="shared" si="21"/>
        <v>521.5854444572393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46199.267761022318</v>
      </c>
      <c r="D45" s="5">
        <f t="shared" si="15"/>
        <v>43904.322678945646</v>
      </c>
      <c r="E45" s="5">
        <f t="shared" si="1"/>
        <v>34404.322678945646</v>
      </c>
      <c r="F45" s="5">
        <f t="shared" si="2"/>
        <v>11534.761354675753</v>
      </c>
      <c r="G45" s="5">
        <f t="shared" si="3"/>
        <v>32369.561324269893</v>
      </c>
      <c r="H45" s="22">
        <f t="shared" si="16"/>
        <v>21252.052544429822</v>
      </c>
      <c r="I45" s="5">
        <f t="shared" si="17"/>
        <v>52027.70992786748</v>
      </c>
      <c r="J45" s="26">
        <f t="shared" si="19"/>
        <v>0.16612198782348447</v>
      </c>
      <c r="L45" s="22">
        <f t="shared" si="18"/>
        <v>70687.636444829768</v>
      </c>
      <c r="M45" s="5">
        <f>scrimecost*Meta!O42</f>
        <v>1682.51</v>
      </c>
      <c r="N45" s="5">
        <f>L45-Grade10!L45</f>
        <v>3145.0147285338462</v>
      </c>
      <c r="O45" s="5">
        <f>Grade10!M45-M45</f>
        <v>83.347999999999956</v>
      </c>
      <c r="P45" s="22">
        <f t="shared" si="22"/>
        <v>311.04510157290167</v>
      </c>
      <c r="Q45" s="22"/>
      <c r="R45" s="22"/>
      <c r="S45" s="22">
        <f t="shared" si="20"/>
        <v>2279.9748729900757</v>
      </c>
      <c r="T45" s="22">
        <f t="shared" si="21"/>
        <v>513.39021174871152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47354.249455047866</v>
      </c>
      <c r="D46" s="5">
        <f t="shared" si="15"/>
        <v>44972.680745919279</v>
      </c>
      <c r="E46" s="5">
        <f t="shared" si="1"/>
        <v>35472.680745919279</v>
      </c>
      <c r="F46" s="5">
        <f t="shared" si="2"/>
        <v>11980.848338134572</v>
      </c>
      <c r="G46" s="5">
        <f t="shared" si="3"/>
        <v>32991.832407784706</v>
      </c>
      <c r="H46" s="22">
        <f t="shared" si="16"/>
        <v>21783.353858040558</v>
      </c>
      <c r="I46" s="5">
        <f t="shared" si="17"/>
        <v>53141.434726472224</v>
      </c>
      <c r="J46" s="26">
        <f t="shared" si="19"/>
        <v>0.16904554177077749</v>
      </c>
      <c r="L46" s="22">
        <f t="shared" si="18"/>
        <v>72454.827355950503</v>
      </c>
      <c r="M46" s="5">
        <f>scrimecost*Meta!O43</f>
        <v>933.22499999999991</v>
      </c>
      <c r="N46" s="5">
        <f>L46-Grade10!L46</f>
        <v>3223.6400967471709</v>
      </c>
      <c r="O46" s="5">
        <f>Grade10!M46-M46</f>
        <v>46.230000000000018</v>
      </c>
      <c r="P46" s="22">
        <f t="shared" si="22"/>
        <v>319.63681425301195</v>
      </c>
      <c r="Q46" s="22"/>
      <c r="R46" s="22"/>
      <c r="S46" s="22">
        <f t="shared" si="20"/>
        <v>2300.8529107322956</v>
      </c>
      <c r="T46" s="22">
        <f t="shared" si="21"/>
        <v>498.15829556220723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48538.105691424062</v>
      </c>
      <c r="D47" s="5">
        <f t="shared" si="15"/>
        <v>46067.747764567262</v>
      </c>
      <c r="E47" s="5">
        <f t="shared" si="1"/>
        <v>36567.747764567262</v>
      </c>
      <c r="F47" s="5">
        <f t="shared" si="2"/>
        <v>12447.894421587938</v>
      </c>
      <c r="G47" s="5">
        <f t="shared" si="3"/>
        <v>33619.853342979324</v>
      </c>
      <c r="H47" s="22">
        <f t="shared" si="16"/>
        <v>22327.937704491575</v>
      </c>
      <c r="I47" s="5">
        <f t="shared" si="17"/>
        <v>54273.19571963403</v>
      </c>
      <c r="J47" s="26">
        <f t="shared" si="19"/>
        <v>0.17204739688220388</v>
      </c>
      <c r="L47" s="22">
        <f t="shared" si="18"/>
        <v>74266.198039849274</v>
      </c>
      <c r="M47" s="5">
        <f>scrimecost*Meta!O44</f>
        <v>933.22499999999991</v>
      </c>
      <c r="N47" s="5">
        <f>L47-Grade10!L47</f>
        <v>3304.2310991658742</v>
      </c>
      <c r="O47" s="5">
        <f>Grade10!M47-M47</f>
        <v>46.230000000000018</v>
      </c>
      <c r="P47" s="22">
        <f t="shared" si="22"/>
        <v>328.63220283460345</v>
      </c>
      <c r="Q47" s="22"/>
      <c r="R47" s="22"/>
      <c r="S47" s="22">
        <f t="shared" si="20"/>
        <v>2358.2318773505931</v>
      </c>
      <c r="T47" s="22">
        <f t="shared" si="21"/>
        <v>490.93727080464436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49751.558333709654</v>
      </c>
      <c r="D48" s="5">
        <f t="shared" si="15"/>
        <v>47190.191458681431</v>
      </c>
      <c r="E48" s="5">
        <f t="shared" si="1"/>
        <v>37690.191458681431</v>
      </c>
      <c r="F48" s="5">
        <f t="shared" si="2"/>
        <v>12926.61665712763</v>
      </c>
      <c r="G48" s="5">
        <f t="shared" si="3"/>
        <v>34263.574801553797</v>
      </c>
      <c r="H48" s="22">
        <f t="shared" si="16"/>
        <v>22886.136147103865</v>
      </c>
      <c r="I48" s="5">
        <f t="shared" si="17"/>
        <v>55433.250737624869</v>
      </c>
      <c r="J48" s="26">
        <f t="shared" si="19"/>
        <v>0.17497603601530273</v>
      </c>
      <c r="L48" s="22">
        <f t="shared" si="18"/>
        <v>76122.852990845495</v>
      </c>
      <c r="M48" s="5">
        <f>scrimecost*Meta!O45</f>
        <v>933.22499999999991</v>
      </c>
      <c r="N48" s="5">
        <f>L48-Grade10!L48</f>
        <v>3386.8368766450003</v>
      </c>
      <c r="O48" s="5">
        <f>Grade10!M48-M48</f>
        <v>46.230000000000018</v>
      </c>
      <c r="P48" s="22">
        <f t="shared" si="22"/>
        <v>337.85247613073449</v>
      </c>
      <c r="Q48" s="22"/>
      <c r="R48" s="22"/>
      <c r="S48" s="22">
        <f t="shared" si="20"/>
        <v>2417.0453181343205</v>
      </c>
      <c r="T48" s="22">
        <f t="shared" si="21"/>
        <v>483.82162861892283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50995.3472920524</v>
      </c>
      <c r="D49" s="5">
        <f t="shared" si="15"/>
        <v>48340.696245148472</v>
      </c>
      <c r="E49" s="5">
        <f t="shared" si="1"/>
        <v>38840.696245148472</v>
      </c>
      <c r="F49" s="5">
        <f t="shared" si="2"/>
        <v>13417.306948555823</v>
      </c>
      <c r="G49" s="5">
        <f t="shared" si="3"/>
        <v>34923.38929659265</v>
      </c>
      <c r="H49" s="22">
        <f t="shared" si="16"/>
        <v>23458.289550781457</v>
      </c>
      <c r="I49" s="5">
        <f t="shared" si="17"/>
        <v>56622.3071310655</v>
      </c>
      <c r="J49" s="26">
        <f t="shared" si="19"/>
        <v>0.17783324492564317</v>
      </c>
      <c r="L49" s="22">
        <f t="shared" si="18"/>
        <v>78025.924315616634</v>
      </c>
      <c r="M49" s="5">
        <f>scrimecost*Meta!O46</f>
        <v>933.22499999999991</v>
      </c>
      <c r="N49" s="5">
        <f>L49-Grade10!L49</f>
        <v>3471.5077985611279</v>
      </c>
      <c r="O49" s="5">
        <f>Grade10!M49-M49</f>
        <v>46.230000000000018</v>
      </c>
      <c r="P49" s="22">
        <f t="shared" si="22"/>
        <v>347.30325625926906</v>
      </c>
      <c r="Q49" s="22"/>
      <c r="R49" s="22"/>
      <c r="S49" s="22">
        <f t="shared" si="20"/>
        <v>2477.3290949376556</v>
      </c>
      <c r="T49" s="22">
        <f t="shared" si="21"/>
        <v>476.80980383886305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52270.230974353712</v>
      </c>
      <c r="D50" s="5">
        <f t="shared" si="15"/>
        <v>49519.963651277183</v>
      </c>
      <c r="E50" s="5">
        <f t="shared" si="1"/>
        <v>40019.963651277183</v>
      </c>
      <c r="F50" s="5">
        <f t="shared" si="2"/>
        <v>13920.264497269718</v>
      </c>
      <c r="G50" s="5">
        <f t="shared" si="3"/>
        <v>35599.699154007467</v>
      </c>
      <c r="H50" s="22">
        <f t="shared" si="16"/>
        <v>24044.746789550994</v>
      </c>
      <c r="I50" s="5">
        <f t="shared" si="17"/>
        <v>57841.089934342133</v>
      </c>
      <c r="J50" s="26">
        <f t="shared" si="19"/>
        <v>0.18062076581378014</v>
      </c>
      <c r="L50" s="22">
        <f t="shared" si="18"/>
        <v>79976.572423507037</v>
      </c>
      <c r="M50" s="5">
        <f>scrimecost*Meta!O47</f>
        <v>933.22499999999991</v>
      </c>
      <c r="N50" s="5">
        <f>L50-Grade10!L50</f>
        <v>3558.2954935251473</v>
      </c>
      <c r="O50" s="5">
        <f>Grade10!M50-M50</f>
        <v>46.230000000000018</v>
      </c>
      <c r="P50" s="22">
        <f t="shared" si="22"/>
        <v>356.99030589101682</v>
      </c>
      <c r="Q50" s="22"/>
      <c r="R50" s="22"/>
      <c r="S50" s="22">
        <f t="shared" si="20"/>
        <v>2539.1199661610672</v>
      </c>
      <c r="T50" s="22">
        <f t="shared" si="21"/>
        <v>469.90025558073665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53576.986748712552</v>
      </c>
      <c r="D51" s="5">
        <f t="shared" si="15"/>
        <v>50728.71274255911</v>
      </c>
      <c r="E51" s="5">
        <f t="shared" si="1"/>
        <v>41228.71274255911</v>
      </c>
      <c r="F51" s="5">
        <f t="shared" si="2"/>
        <v>14435.795984701461</v>
      </c>
      <c r="G51" s="5">
        <f t="shared" si="3"/>
        <v>36292.916757857645</v>
      </c>
      <c r="H51" s="22">
        <f t="shared" si="16"/>
        <v>24645.865459289769</v>
      </c>
      <c r="I51" s="5">
        <f t="shared" si="17"/>
        <v>59090.342307700688</v>
      </c>
      <c r="J51" s="26">
        <f t="shared" si="19"/>
        <v>0.18334029838757235</v>
      </c>
      <c r="L51" s="22">
        <f t="shared" si="18"/>
        <v>81975.986734094738</v>
      </c>
      <c r="M51" s="5">
        <f>scrimecost*Meta!O48</f>
        <v>492.31</v>
      </c>
      <c r="N51" s="5">
        <f>L51-Grade10!L51</f>
        <v>3647.2528808633215</v>
      </c>
      <c r="O51" s="5">
        <f>Grade10!M51-M51</f>
        <v>24.387999999999977</v>
      </c>
      <c r="P51" s="22">
        <f t="shared" si="22"/>
        <v>366.91953176355861</v>
      </c>
      <c r="Q51" s="22"/>
      <c r="R51" s="22"/>
      <c r="S51" s="22">
        <f t="shared" si="20"/>
        <v>2581.9022871650973</v>
      </c>
      <c r="T51" s="22">
        <f t="shared" si="21"/>
        <v>459.4341256613987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54916.411417430354</v>
      </c>
      <c r="D52" s="5">
        <f t="shared" si="15"/>
        <v>51967.680561123081</v>
      </c>
      <c r="E52" s="5">
        <f t="shared" si="1"/>
        <v>42467.680561123081</v>
      </c>
      <c r="F52" s="5">
        <f t="shared" si="2"/>
        <v>14964.215759318995</v>
      </c>
      <c r="G52" s="5">
        <f t="shared" si="3"/>
        <v>37003.46480180409</v>
      </c>
      <c r="H52" s="22">
        <f t="shared" si="16"/>
        <v>25262.012095772006</v>
      </c>
      <c r="I52" s="5">
        <f t="shared" si="17"/>
        <v>60370.825990393198</v>
      </c>
      <c r="J52" s="26">
        <f t="shared" si="19"/>
        <v>0.18599350089858915</v>
      </c>
      <c r="L52" s="22">
        <f t="shared" si="18"/>
        <v>84025.386402447082</v>
      </c>
      <c r="M52" s="5">
        <f>scrimecost*Meta!O49</f>
        <v>492.31</v>
      </c>
      <c r="N52" s="5">
        <f>L52-Grade10!L52</f>
        <v>3738.4342028848769</v>
      </c>
      <c r="O52" s="5">
        <f>Grade10!M52-M52</f>
        <v>24.387999999999977</v>
      </c>
      <c r="P52" s="22">
        <f t="shared" si="22"/>
        <v>377.09698828291363</v>
      </c>
      <c r="Q52" s="22"/>
      <c r="R52" s="22"/>
      <c r="S52" s="22">
        <f t="shared" si="20"/>
        <v>2646.8213212441829</v>
      </c>
      <c r="T52" s="22">
        <f t="shared" si="21"/>
        <v>452.86531576332391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56289.321702866117</v>
      </c>
      <c r="D53" s="5">
        <f t="shared" si="15"/>
        <v>53237.622575151159</v>
      </c>
      <c r="E53" s="5">
        <f t="shared" si="1"/>
        <v>43737.622575151159</v>
      </c>
      <c r="F53" s="5">
        <f t="shared" si="2"/>
        <v>15505.84602830197</v>
      </c>
      <c r="G53" s="5">
        <f t="shared" si="3"/>
        <v>37731.776546849185</v>
      </c>
      <c r="H53" s="22">
        <f t="shared" si="16"/>
        <v>25893.562398166312</v>
      </c>
      <c r="I53" s="5">
        <f t="shared" si="17"/>
        <v>61683.321765153029</v>
      </c>
      <c r="J53" s="26">
        <f t="shared" si="19"/>
        <v>0.18858199115323965</v>
      </c>
      <c r="L53" s="22">
        <f t="shared" si="18"/>
        <v>86126.021062508255</v>
      </c>
      <c r="M53" s="5">
        <f>scrimecost*Meta!O50</f>
        <v>492.31</v>
      </c>
      <c r="N53" s="5">
        <f>L53-Grade10!L53</f>
        <v>3831.8950579570082</v>
      </c>
      <c r="O53" s="5">
        <f>Grade10!M53-M53</f>
        <v>24.387999999999977</v>
      </c>
      <c r="P53" s="22">
        <f t="shared" si="22"/>
        <v>387.52888121525262</v>
      </c>
      <c r="Q53" s="22"/>
      <c r="R53" s="22"/>
      <c r="S53" s="22">
        <f t="shared" si="20"/>
        <v>2713.3633311752687</v>
      </c>
      <c r="T53" s="22">
        <f t="shared" si="21"/>
        <v>446.38888751598637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57696.554745437759</v>
      </c>
      <c r="D54" s="5">
        <f t="shared" si="15"/>
        <v>54539.313139529928</v>
      </c>
      <c r="E54" s="5">
        <f t="shared" si="1"/>
        <v>45039.313139529928</v>
      </c>
      <c r="F54" s="5">
        <f t="shared" si="2"/>
        <v>16061.017054009513</v>
      </c>
      <c r="G54" s="5">
        <f t="shared" si="3"/>
        <v>38478.296085520415</v>
      </c>
      <c r="H54" s="22">
        <f t="shared" si="16"/>
        <v>26540.901458120461</v>
      </c>
      <c r="I54" s="5">
        <f t="shared" si="17"/>
        <v>63028.629934281838</v>
      </c>
      <c r="J54" s="26">
        <f t="shared" si="19"/>
        <v>0.1911073474992401</v>
      </c>
      <c r="L54" s="22">
        <f t="shared" si="18"/>
        <v>88279.171589070946</v>
      </c>
      <c r="M54" s="5">
        <f>scrimecost*Meta!O51</f>
        <v>492.31</v>
      </c>
      <c r="N54" s="5">
        <f>L54-Grade10!L54</f>
        <v>3927.6924344058934</v>
      </c>
      <c r="O54" s="5">
        <f>Grade10!M54-M54</f>
        <v>24.387999999999977</v>
      </c>
      <c r="P54" s="22">
        <f t="shared" si="22"/>
        <v>398.22157147090002</v>
      </c>
      <c r="Q54" s="22"/>
      <c r="R54" s="22"/>
      <c r="S54" s="22">
        <f t="shared" si="20"/>
        <v>2781.5688913546014</v>
      </c>
      <c r="T54" s="22">
        <f t="shared" si="21"/>
        <v>440.00360138577821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59138.968614073718</v>
      </c>
      <c r="D55" s="5">
        <f t="shared" si="15"/>
        <v>55873.545968018188</v>
      </c>
      <c r="E55" s="5">
        <f t="shared" si="1"/>
        <v>46373.545968018188</v>
      </c>
      <c r="F55" s="5">
        <f t="shared" si="2"/>
        <v>16630.067355359759</v>
      </c>
      <c r="G55" s="5">
        <f t="shared" si="3"/>
        <v>39243.478612658429</v>
      </c>
      <c r="H55" s="22">
        <f t="shared" si="16"/>
        <v>27204.423994573481</v>
      </c>
      <c r="I55" s="5">
        <f t="shared" si="17"/>
        <v>64407.570807638898</v>
      </c>
      <c r="J55" s="26">
        <f t="shared" si="19"/>
        <v>0.19357110978802108</v>
      </c>
      <c r="L55" s="22">
        <f t="shared" si="18"/>
        <v>90486.150878797736</v>
      </c>
      <c r="M55" s="5">
        <f>scrimecost*Meta!O52</f>
        <v>492.31</v>
      </c>
      <c r="N55" s="5">
        <f>L55-Grade10!L55</f>
        <v>4025.8847452660702</v>
      </c>
      <c r="O55" s="5">
        <f>Grade10!M55-M55</f>
        <v>24.387999999999977</v>
      </c>
      <c r="P55" s="22">
        <f t="shared" si="22"/>
        <v>409.18157898293873</v>
      </c>
      <c r="Q55" s="22"/>
      <c r="R55" s="22"/>
      <c r="S55" s="22">
        <f t="shared" si="20"/>
        <v>2851.4795905384603</v>
      </c>
      <c r="T55" s="22">
        <f t="shared" si="21"/>
        <v>433.70823211318339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60617.442829425556</v>
      </c>
      <c r="D56" s="5">
        <f t="shared" si="15"/>
        <v>57241.134617218639</v>
      </c>
      <c r="E56" s="5">
        <f t="shared" si="1"/>
        <v>47741.134617218639</v>
      </c>
      <c r="F56" s="5">
        <f t="shared" si="2"/>
        <v>17213.343914243749</v>
      </c>
      <c r="G56" s="5">
        <f t="shared" si="3"/>
        <v>40027.790702974889</v>
      </c>
      <c r="H56" s="22">
        <f t="shared" si="16"/>
        <v>27884.534594437813</v>
      </c>
      <c r="I56" s="5">
        <f t="shared" si="17"/>
        <v>65820.985202829863</v>
      </c>
      <c r="J56" s="26">
        <f t="shared" si="19"/>
        <v>0.19597478031366106</v>
      </c>
      <c r="L56" s="22">
        <f t="shared" si="18"/>
        <v>92748.304650767663</v>
      </c>
      <c r="M56" s="5">
        <f>scrimecost*Meta!O53</f>
        <v>148.77500000000001</v>
      </c>
      <c r="N56" s="5">
        <f>L56-Grade10!L56</f>
        <v>4126.5318638977187</v>
      </c>
      <c r="O56" s="5">
        <f>Grade10!M56-M56</f>
        <v>7.3700000000000045</v>
      </c>
      <c r="P56" s="22">
        <f t="shared" si="22"/>
        <v>420.41558668277827</v>
      </c>
      <c r="Q56" s="22"/>
      <c r="R56" s="22"/>
      <c r="S56" s="22">
        <f t="shared" si="20"/>
        <v>2907.1241192018952</v>
      </c>
      <c r="T56" s="22">
        <f t="shared" si="21"/>
        <v>425.15957060095525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148.77500000000001</v>
      </c>
      <c r="N57" s="5">
        <f>L57-Grade10!L57</f>
        <v>0</v>
      </c>
      <c r="O57" s="5">
        <f>Grade10!M57-M57</f>
        <v>7.3700000000000045</v>
      </c>
      <c r="Q57" s="22"/>
      <c r="R57" s="22"/>
      <c r="S57" s="22">
        <f t="shared" si="20"/>
        <v>6.9351700000000038</v>
      </c>
      <c r="T57" s="22">
        <f t="shared" si="21"/>
        <v>0.9752287236954249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148.77500000000001</v>
      </c>
      <c r="N58" s="5">
        <f>L58-Grade10!L58</f>
        <v>0</v>
      </c>
      <c r="O58" s="5">
        <f>Grade10!M58-M58</f>
        <v>7.3700000000000045</v>
      </c>
      <c r="Q58" s="22"/>
      <c r="R58" s="22"/>
      <c r="S58" s="22">
        <f t="shared" si="20"/>
        <v>6.9351700000000038</v>
      </c>
      <c r="T58" s="22">
        <f t="shared" si="21"/>
        <v>0.93770767715796977</v>
      </c>
    </row>
    <row r="59" spans="1:20" x14ac:dyDescent="0.2">
      <c r="A59" s="5">
        <v>68</v>
      </c>
      <c r="H59" s="21"/>
      <c r="I59" s="5"/>
      <c r="M59" s="5">
        <f>scrimecost*Meta!O56</f>
        <v>148.77500000000001</v>
      </c>
      <c r="N59" s="5">
        <f>L59-Grade10!L59</f>
        <v>0</v>
      </c>
      <c r="O59" s="5">
        <f>Grade10!M59-M59</f>
        <v>7.3700000000000045</v>
      </c>
      <c r="Q59" s="22"/>
      <c r="R59" s="22"/>
      <c r="S59" s="22">
        <f t="shared" si="20"/>
        <v>6.9351700000000038</v>
      </c>
      <c r="T59" s="22">
        <f t="shared" si="21"/>
        <v>0.90163021908244112</v>
      </c>
    </row>
    <row r="60" spans="1:20" x14ac:dyDescent="0.2">
      <c r="A60" s="5">
        <v>69</v>
      </c>
      <c r="H60" s="21"/>
      <c r="I60" s="5"/>
      <c r="M60" s="5">
        <f>scrimecost*Meta!O57</f>
        <v>148.77500000000001</v>
      </c>
      <c r="N60" s="5">
        <f>L60-Grade10!L60</f>
        <v>0</v>
      </c>
      <c r="O60" s="5">
        <f>Grade10!M60-M60</f>
        <v>7.3700000000000045</v>
      </c>
      <c r="Q60" s="22"/>
      <c r="R60" s="22"/>
      <c r="S60" s="22">
        <f t="shared" si="20"/>
        <v>6.9351700000000038</v>
      </c>
      <c r="T60" s="22">
        <f t="shared" si="21"/>
        <v>0.86694080870332924</v>
      </c>
    </row>
    <row r="61" spans="1:20" x14ac:dyDescent="0.2">
      <c r="A61" s="5">
        <v>70</v>
      </c>
      <c r="H61" s="21"/>
      <c r="I61" s="5"/>
      <c r="M61" s="5">
        <f>scrimecost*Meta!O58</f>
        <v>148.77500000000001</v>
      </c>
      <c r="N61" s="5">
        <f>L61-Grade10!L61</f>
        <v>0</v>
      </c>
      <c r="O61" s="5">
        <f>Grade10!M61-M61</f>
        <v>7.3700000000000045</v>
      </c>
      <c r="Q61" s="22"/>
      <c r="R61" s="22"/>
      <c r="S61" s="22">
        <f t="shared" si="20"/>
        <v>6.9351700000000038</v>
      </c>
      <c r="T61" s="22">
        <f t="shared" si="21"/>
        <v>0.83358604213603971</v>
      </c>
    </row>
    <row r="62" spans="1:20" x14ac:dyDescent="0.2">
      <c r="A62" s="5">
        <v>71</v>
      </c>
      <c r="H62" s="21"/>
      <c r="I62" s="5"/>
      <c r="M62" s="5">
        <f>scrimecost*Meta!O59</f>
        <v>148.77500000000001</v>
      </c>
      <c r="N62" s="5">
        <f>L62-Grade10!L62</f>
        <v>0</v>
      </c>
      <c r="O62" s="5">
        <f>Grade10!M62-M62</f>
        <v>7.3700000000000045</v>
      </c>
      <c r="Q62" s="22"/>
      <c r="R62" s="22"/>
      <c r="S62" s="22">
        <f t="shared" si="20"/>
        <v>6.9351700000000038</v>
      </c>
      <c r="T62" s="22">
        <f t="shared" si="21"/>
        <v>0.8015145701623253</v>
      </c>
    </row>
    <row r="63" spans="1:20" x14ac:dyDescent="0.2">
      <c r="A63" s="5">
        <v>72</v>
      </c>
      <c r="H63" s="21"/>
      <c r="M63" s="5">
        <f>scrimecost*Meta!O60</f>
        <v>148.77500000000001</v>
      </c>
      <c r="N63" s="5">
        <f>L63-Grade10!L63</f>
        <v>0</v>
      </c>
      <c r="O63" s="5">
        <f>Grade10!M63-M63</f>
        <v>7.3700000000000045</v>
      </c>
      <c r="Q63" s="22"/>
      <c r="R63" s="22"/>
      <c r="S63" s="22">
        <f t="shared" si="20"/>
        <v>6.9351700000000038</v>
      </c>
      <c r="T63" s="22">
        <f t="shared" si="21"/>
        <v>0.77067701917884823</v>
      </c>
    </row>
    <row r="64" spans="1:20" x14ac:dyDescent="0.2">
      <c r="A64" s="5">
        <v>73</v>
      </c>
      <c r="H64" s="21"/>
      <c r="M64" s="5">
        <f>scrimecost*Meta!O61</f>
        <v>148.77500000000001</v>
      </c>
      <c r="N64" s="5">
        <f>L64-Grade10!L64</f>
        <v>0</v>
      </c>
      <c r="O64" s="5">
        <f>Grade10!M64-M64</f>
        <v>7.3700000000000045</v>
      </c>
      <c r="Q64" s="22"/>
      <c r="R64" s="22"/>
      <c r="S64" s="22">
        <f t="shared" si="20"/>
        <v>6.9351700000000038</v>
      </c>
      <c r="T64" s="22">
        <f t="shared" si="21"/>
        <v>0.7410259151871782</v>
      </c>
    </row>
    <row r="65" spans="1:20" x14ac:dyDescent="0.2">
      <c r="A65" s="5">
        <v>74</v>
      </c>
      <c r="H65" s="21"/>
      <c r="M65" s="5">
        <f>scrimecost*Meta!O62</f>
        <v>148.77500000000001</v>
      </c>
      <c r="N65" s="5">
        <f>L65-Grade10!L65</f>
        <v>0</v>
      </c>
      <c r="O65" s="5">
        <f>Grade10!M65-M65</f>
        <v>7.3700000000000045</v>
      </c>
      <c r="Q65" s="22"/>
      <c r="R65" s="22"/>
      <c r="S65" s="22">
        <f t="shared" si="20"/>
        <v>6.9351700000000038</v>
      </c>
      <c r="T65" s="22">
        <f t="shared" si="21"/>
        <v>0.71251561070820357</v>
      </c>
    </row>
    <row r="66" spans="1:20" x14ac:dyDescent="0.2">
      <c r="A66" s="5">
        <v>75</v>
      </c>
      <c r="H66" s="21"/>
      <c r="M66" s="5">
        <f>scrimecost*Meta!O63</f>
        <v>148.77500000000001</v>
      </c>
      <c r="N66" s="5">
        <f>L66-Grade10!L66</f>
        <v>0</v>
      </c>
      <c r="O66" s="5">
        <f>Grade10!M66-M66</f>
        <v>7.3700000000000045</v>
      </c>
      <c r="Q66" s="22"/>
      <c r="R66" s="22"/>
      <c r="S66" s="22">
        <f t="shared" si="20"/>
        <v>6.9351700000000038</v>
      </c>
      <c r="T66" s="22">
        <f t="shared" si="21"/>
        <v>0.6851022145084471</v>
      </c>
    </row>
    <row r="67" spans="1:20" x14ac:dyDescent="0.2">
      <c r="A67" s="5">
        <v>76</v>
      </c>
      <c r="H67" s="21"/>
      <c r="M67" s="5">
        <f>scrimecost*Meta!O64</f>
        <v>148.77500000000001</v>
      </c>
      <c r="N67" s="5">
        <f>L67-Grade10!L67</f>
        <v>0</v>
      </c>
      <c r="O67" s="5">
        <f>Grade10!M67-M67</f>
        <v>7.3700000000000045</v>
      </c>
      <c r="Q67" s="22"/>
      <c r="R67" s="22"/>
      <c r="S67" s="22">
        <f t="shared" si="20"/>
        <v>6.9351700000000038</v>
      </c>
      <c r="T67" s="22">
        <f t="shared" si="21"/>
        <v>0.65874352403009606</v>
      </c>
    </row>
    <row r="68" spans="1:20" x14ac:dyDescent="0.2">
      <c r="A68" s="5">
        <v>77</v>
      </c>
      <c r="H68" s="21"/>
      <c r="M68" s="5">
        <f>scrimecost*Meta!O65</f>
        <v>148.77500000000001</v>
      </c>
      <c r="N68" s="5">
        <f>L68-Grade10!L68</f>
        <v>0</v>
      </c>
      <c r="O68" s="5">
        <f>Grade10!M68-M68</f>
        <v>7.3700000000000045</v>
      </c>
      <c r="Q68" s="22"/>
      <c r="R68" s="22"/>
      <c r="S68" s="22">
        <f t="shared" si="20"/>
        <v>6.9351700000000038</v>
      </c>
      <c r="T68" s="22">
        <f t="shared" si="21"/>
        <v>0.63339896042072918</v>
      </c>
    </row>
    <row r="69" spans="1:20" x14ac:dyDescent="0.2">
      <c r="A69" s="5">
        <v>78</v>
      </c>
      <c r="H69" s="21"/>
      <c r="M69" s="5">
        <f>scrimecost*Meta!O66</f>
        <v>148.77500000000001</v>
      </c>
      <c r="N69" s="5">
        <f>L69-Grade10!L69</f>
        <v>0</v>
      </c>
      <c r="O69" s="5">
        <f>Grade10!M69-M69</f>
        <v>7.3700000000000045</v>
      </c>
      <c r="Q69" s="22"/>
      <c r="R69" s="22"/>
      <c r="S69" s="22">
        <f t="shared" si="20"/>
        <v>6.9351700000000038</v>
      </c>
      <c r="T69" s="22">
        <f t="shared" si="21"/>
        <v>0.60902950606271322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-3.6942893189007009E-11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Meta!A6+6</f>
        <v>18</v>
      </c>
      <c r="C2" s="7">
        <f>Meta!B6</f>
        <v>42079</v>
      </c>
      <c r="D2" s="7">
        <f>Meta!C6</f>
        <v>19356</v>
      </c>
      <c r="E2" s="1">
        <f>Meta!D6</f>
        <v>6.3E-2</v>
      </c>
      <c r="F2" s="1">
        <f>Meta!F6</f>
        <v>0.66200000000000003</v>
      </c>
      <c r="G2" s="1">
        <f>Meta!I6</f>
        <v>1.8929079672445346</v>
      </c>
      <c r="H2" s="1">
        <f>Meta!E6</f>
        <v>0.94099999999999995</v>
      </c>
      <c r="I2" s="13"/>
      <c r="J2" s="1">
        <f>Meta!X5</f>
        <v>0.64500000000000002</v>
      </c>
      <c r="K2" s="1">
        <f>Meta!D5</f>
        <v>7.4999999999999997E-2</v>
      </c>
      <c r="L2" s="29"/>
      <c r="N2" s="22">
        <f>Meta!T6</f>
        <v>42079</v>
      </c>
      <c r="O2" s="22">
        <f>Meta!U6</f>
        <v>19356</v>
      </c>
      <c r="P2" s="1">
        <f>Meta!V6</f>
        <v>6.3E-2</v>
      </c>
      <c r="Q2" s="1">
        <f>Meta!X6</f>
        <v>0.66200000000000003</v>
      </c>
      <c r="R2" s="22">
        <f>Meta!W6</f>
        <v>2576</v>
      </c>
      <c r="T2" s="12">
        <f>IRR(S5:S69)+1</f>
        <v>1.0407756948522868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1852.9003900161258</v>
      </c>
      <c r="D8" s="5">
        <f t="shared" ref="D8:D36" si="0">IF(A8&lt;startage,1,0)*(C8*(1-initialunempprob))+IF(A8=startage,1,0)*(C8*(1-unempprob))+IF(A8&gt;startage,1,0)*(C8*(1-unempprob)+unempprob*300*52)</f>
        <v>1713.9328607649165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131.11586384851611</v>
      </c>
      <c r="G8" s="5">
        <f t="shared" ref="G8:G56" si="3">D8-F8</f>
        <v>1582.8169969164005</v>
      </c>
      <c r="H8" s="22">
        <f>0.1*Grade11!H8</f>
        <v>852.34979592987918</v>
      </c>
      <c r="I8" s="5">
        <f t="shared" ref="I8:I36" si="4">G8+IF(A8&lt;startage,1,0)*(H8*(1-initialunempprob))+IF(A8&gt;=startage,1,0)*(H8*(1-unempprob))</f>
        <v>2371.2405581515386</v>
      </c>
      <c r="J8" s="26">
        <f t="shared" ref="J8:J39" si="5">(F8-(IF(A8&gt;startage,1,0)*(unempprob*300*52)))/(IF(A8&lt;startage,1,0)*((C8+H8)*(1-initialunempprob))+IF(A8&gt;=startage,1,0)*((C8+H8)*(1-unempprob)))</f>
        <v>5.2396957801766446E-2</v>
      </c>
      <c r="L8" s="22">
        <f>0.1*Grade11!L8</f>
        <v>2835.0481617036976</v>
      </c>
      <c r="M8" s="5">
        <f>scrimecost*Meta!O5</f>
        <v>6986.1120000000001</v>
      </c>
      <c r="N8" s="5">
        <f>L8-Grade11!L8</f>
        <v>-25515.433455333277</v>
      </c>
      <c r="O8" s="5"/>
      <c r="P8" s="22"/>
      <c r="Q8" s="22">
        <f>0.05*feel*Grade11!G8</f>
        <v>200.20425946687843</v>
      </c>
      <c r="R8" s="22">
        <f>hstuition</f>
        <v>11298</v>
      </c>
      <c r="S8" s="22">
        <f t="shared" ref="S8:S39" si="6">IF(A8&lt;startage,1,0)*(N8-Q8-R8)+IF(A8&gt;=startage,1,0)*completionprob*(N8*spart+O8+P8)</f>
        <v>-37013.637714800156</v>
      </c>
      <c r="T8" s="22">
        <f t="shared" ref="T8:T39" si="7">S8/sreturn^(A8-startage+1)</f>
        <v>-37013.637714800156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22229.818209943664</v>
      </c>
      <c r="D9" s="5">
        <f t="shared" si="0"/>
        <v>20829.339662717215</v>
      </c>
      <c r="E9" s="5">
        <f t="shared" si="1"/>
        <v>11329.339662717215</v>
      </c>
      <c r="F9" s="5">
        <f t="shared" si="2"/>
        <v>4000.7793998771704</v>
      </c>
      <c r="G9" s="5">
        <f t="shared" si="3"/>
        <v>16828.560262840045</v>
      </c>
      <c r="H9" s="22">
        <f t="shared" ref="H9:H36" si="10">benefits*B9/expnorm</f>
        <v>10225.536758755426</v>
      </c>
      <c r="I9" s="5">
        <f t="shared" si="4"/>
        <v>26409.888205793879</v>
      </c>
      <c r="J9" s="26">
        <f t="shared" si="5"/>
        <v>0.13155842060932252</v>
      </c>
      <c r="L9" s="22">
        <f t="shared" ref="L9:L36" si="11">(sincome+sbenefits)*(1-sunemp)*B9/expnorm</f>
        <v>30410.667605671049</v>
      </c>
      <c r="M9" s="5">
        <f>scrimecost*Meta!O6</f>
        <v>8490.4959999999992</v>
      </c>
      <c r="N9" s="5">
        <f>L9-Grade11!L9</f>
        <v>1351.4239482081539</v>
      </c>
      <c r="O9" s="5">
        <f>Grade11!M9-M9</f>
        <v>425.18400000000111</v>
      </c>
      <c r="P9" s="22">
        <f t="shared" ref="P9:P56" si="12">(spart-initialspart)*(L9*J9+nptrans)</f>
        <v>179.43124979791205</v>
      </c>
      <c r="Q9" s="22"/>
      <c r="R9" s="22"/>
      <c r="S9" s="22">
        <f t="shared" si="6"/>
        <v>1410.80168720452</v>
      </c>
      <c r="T9" s="22">
        <f t="shared" si="7"/>
        <v>1355.529048364979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22785.563665192254</v>
      </c>
      <c r="D10" s="5">
        <f t="shared" si="0"/>
        <v>22332.873154285142</v>
      </c>
      <c r="E10" s="5">
        <f t="shared" si="1"/>
        <v>12832.873154285142</v>
      </c>
      <c r="F10" s="5">
        <f t="shared" si="2"/>
        <v>4491.6830848740992</v>
      </c>
      <c r="G10" s="5">
        <f t="shared" si="3"/>
        <v>17841.190069411045</v>
      </c>
      <c r="H10" s="22">
        <f t="shared" si="10"/>
        <v>10481.17517772431</v>
      </c>
      <c r="I10" s="5">
        <f t="shared" si="4"/>
        <v>27662.051210938724</v>
      </c>
      <c r="J10" s="26">
        <f t="shared" si="5"/>
        <v>0.11256907000524027</v>
      </c>
      <c r="L10" s="22">
        <f t="shared" si="11"/>
        <v>31170.934295812822</v>
      </c>
      <c r="M10" s="5">
        <f>scrimecost*Meta!O7</f>
        <v>9075.2479999999996</v>
      </c>
      <c r="N10" s="5">
        <f>L10-Grade11!L10</f>
        <v>1385.2095469133528</v>
      </c>
      <c r="O10" s="5">
        <f>Grade11!M10-M10</f>
        <v>454.46700000000055</v>
      </c>
      <c r="P10" s="22">
        <f t="shared" si="12"/>
        <v>171.06901244285982</v>
      </c>
      <c r="Q10" s="22"/>
      <c r="R10" s="22"/>
      <c r="S10" s="22">
        <f t="shared" si="6"/>
        <v>1451.5345932820292</v>
      </c>
      <c r="T10" s="22">
        <f t="shared" si="7"/>
        <v>1340.0256369537094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23355.202756822062</v>
      </c>
      <c r="D11" s="5">
        <f t="shared" si="0"/>
        <v>22866.624983142272</v>
      </c>
      <c r="E11" s="5">
        <f t="shared" si="1"/>
        <v>13366.624983142272</v>
      </c>
      <c r="F11" s="5">
        <f t="shared" si="2"/>
        <v>4665.9530569959516</v>
      </c>
      <c r="G11" s="5">
        <f t="shared" si="3"/>
        <v>18200.671926146322</v>
      </c>
      <c r="H11" s="22">
        <f t="shared" si="10"/>
        <v>10743.204557167419</v>
      </c>
      <c r="I11" s="5">
        <f t="shared" si="4"/>
        <v>28267.054596212194</v>
      </c>
      <c r="J11" s="26">
        <f t="shared" si="5"/>
        <v>0.11527790670324869</v>
      </c>
      <c r="L11" s="22">
        <f t="shared" si="11"/>
        <v>31950.207653208141</v>
      </c>
      <c r="M11" s="5">
        <f>scrimecost*Meta!O8</f>
        <v>8691.4240000000009</v>
      </c>
      <c r="N11" s="5">
        <f>L11-Grade11!L11</f>
        <v>1419.8397855861913</v>
      </c>
      <c r="O11" s="5">
        <f>Grade11!M11-M11</f>
        <v>435.24599999999919</v>
      </c>
      <c r="P11" s="22">
        <f t="shared" si="12"/>
        <v>174.03160196893131</v>
      </c>
      <c r="Q11" s="22"/>
      <c r="R11" s="22"/>
      <c r="S11" s="22">
        <f t="shared" si="6"/>
        <v>1457.8080591653966</v>
      </c>
      <c r="T11" s="22">
        <f t="shared" si="7"/>
        <v>1293.0905025000143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23939.082825742611</v>
      </c>
      <c r="D12" s="5">
        <f t="shared" si="0"/>
        <v>23413.720607720828</v>
      </c>
      <c r="E12" s="5">
        <f t="shared" si="1"/>
        <v>13913.720607720828</v>
      </c>
      <c r="F12" s="5">
        <f t="shared" si="2"/>
        <v>4844.5797784208507</v>
      </c>
      <c r="G12" s="5">
        <f t="shared" si="3"/>
        <v>18569.140829299977</v>
      </c>
      <c r="H12" s="22">
        <f t="shared" si="10"/>
        <v>11011.784671096604</v>
      </c>
      <c r="I12" s="5">
        <f t="shared" si="4"/>
        <v>28887.183066117497</v>
      </c>
      <c r="J12" s="26">
        <f t="shared" si="5"/>
        <v>0.11792067421350086</v>
      </c>
      <c r="L12" s="22">
        <f t="shared" si="11"/>
        <v>32748.962844538346</v>
      </c>
      <c r="M12" s="5">
        <f>scrimecost*Meta!O9</f>
        <v>7892.8640000000005</v>
      </c>
      <c r="N12" s="5">
        <f>L12-Grade11!L12</f>
        <v>1455.3357802258506</v>
      </c>
      <c r="O12" s="5">
        <f>Grade11!M12-M12</f>
        <v>395.25600000000031</v>
      </c>
      <c r="P12" s="22">
        <f t="shared" si="12"/>
        <v>177.06825623315461</v>
      </c>
      <c r="Q12" s="22"/>
      <c r="R12" s="22"/>
      <c r="S12" s="22">
        <f t="shared" si="6"/>
        <v>1445.1469067208507</v>
      </c>
      <c r="T12" s="22">
        <f t="shared" si="7"/>
        <v>1231.6389962623593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24537.559896386174</v>
      </c>
      <c r="D13" s="5">
        <f t="shared" si="0"/>
        <v>23974.493622913844</v>
      </c>
      <c r="E13" s="5">
        <f t="shared" si="1"/>
        <v>14474.493622913844</v>
      </c>
      <c r="F13" s="5">
        <f t="shared" si="2"/>
        <v>5027.6721678813701</v>
      </c>
      <c r="G13" s="5">
        <f t="shared" si="3"/>
        <v>18946.821455032474</v>
      </c>
      <c r="H13" s="22">
        <f t="shared" si="10"/>
        <v>11287.079287874016</v>
      </c>
      <c r="I13" s="5">
        <f t="shared" si="4"/>
        <v>29522.814747770426</v>
      </c>
      <c r="J13" s="26">
        <f t="shared" si="5"/>
        <v>0.12049898397960045</v>
      </c>
      <c r="L13" s="22">
        <f t="shared" si="11"/>
        <v>33567.686915651801</v>
      </c>
      <c r="M13" s="5">
        <f>scrimecost*Meta!O10</f>
        <v>7233.4079999999994</v>
      </c>
      <c r="N13" s="5">
        <f>L13-Grade11!L13</f>
        <v>1491.7191747314937</v>
      </c>
      <c r="O13" s="5">
        <f>Grade11!M13-M13</f>
        <v>362.23199999999997</v>
      </c>
      <c r="P13" s="22">
        <f t="shared" si="12"/>
        <v>180.18082685398346</v>
      </c>
      <c r="Q13" s="22"/>
      <c r="R13" s="22"/>
      <c r="S13" s="22">
        <f t="shared" si="6"/>
        <v>1439.6649962151846</v>
      </c>
      <c r="T13" s="22">
        <f t="shared" si="7"/>
        <v>1178.8966599770165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25150.998893795826</v>
      </c>
      <c r="D14" s="5">
        <f t="shared" si="0"/>
        <v>24549.285963486691</v>
      </c>
      <c r="E14" s="5">
        <f t="shared" si="1"/>
        <v>15049.285963486691</v>
      </c>
      <c r="F14" s="5">
        <f t="shared" si="2"/>
        <v>5215.3418670784049</v>
      </c>
      <c r="G14" s="5">
        <f t="shared" si="3"/>
        <v>19333.944096408286</v>
      </c>
      <c r="H14" s="22">
        <f t="shared" si="10"/>
        <v>11569.256270070868</v>
      </c>
      <c r="I14" s="5">
        <f t="shared" si="4"/>
        <v>30174.337221464688</v>
      </c>
      <c r="J14" s="26">
        <f t="shared" si="5"/>
        <v>0.12301440814164889</v>
      </c>
      <c r="L14" s="22">
        <f t="shared" si="11"/>
        <v>34406.879088543094</v>
      </c>
      <c r="M14" s="5">
        <f>scrimecost*Meta!O11</f>
        <v>6759.424</v>
      </c>
      <c r="N14" s="5">
        <f>L14-Grade11!L14</f>
        <v>1529.0121540997789</v>
      </c>
      <c r="O14" s="5">
        <f>Grade11!M14-M14</f>
        <v>338.49600000000009</v>
      </c>
      <c r="P14" s="22">
        <f t="shared" si="12"/>
        <v>183.37121174033305</v>
      </c>
      <c r="Q14" s="22"/>
      <c r="R14" s="22"/>
      <c r="S14" s="22">
        <f t="shared" si="6"/>
        <v>1443.5629355468782</v>
      </c>
      <c r="T14" s="22">
        <f t="shared" si="7"/>
        <v>1135.7764852587914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25779.77386614072</v>
      </c>
      <c r="D15" s="5">
        <f t="shared" si="0"/>
        <v>25138.448112573857</v>
      </c>
      <c r="E15" s="5">
        <f t="shared" si="1"/>
        <v>15638.448112573857</v>
      </c>
      <c r="F15" s="5">
        <f t="shared" si="2"/>
        <v>5407.7033087553646</v>
      </c>
      <c r="G15" s="5">
        <f t="shared" si="3"/>
        <v>19730.744803818492</v>
      </c>
      <c r="H15" s="22">
        <f t="shared" si="10"/>
        <v>11858.487676822639</v>
      </c>
      <c r="I15" s="5">
        <f t="shared" si="4"/>
        <v>30842.147757001305</v>
      </c>
      <c r="J15" s="26">
        <f t="shared" si="5"/>
        <v>0.12546848049486686</v>
      </c>
      <c r="L15" s="22">
        <f t="shared" si="11"/>
        <v>35267.051065756663</v>
      </c>
      <c r="M15" s="5">
        <f>scrimecost*Meta!O12</f>
        <v>6458.0320000000002</v>
      </c>
      <c r="N15" s="5">
        <f>L15-Grade11!L15</f>
        <v>1567.2374579522657</v>
      </c>
      <c r="O15" s="5">
        <f>Grade11!M15-M15</f>
        <v>323.40300000000025</v>
      </c>
      <c r="P15" s="22">
        <f t="shared" si="12"/>
        <v>186.64135624884133</v>
      </c>
      <c r="Q15" s="22"/>
      <c r="R15" s="22"/>
      <c r="S15" s="22">
        <f t="shared" si="6"/>
        <v>1456.2497757618601</v>
      </c>
      <c r="T15" s="22">
        <f t="shared" si="7"/>
        <v>1100.869602640563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26424.268212794239</v>
      </c>
      <c r="D16" s="5">
        <f t="shared" si="0"/>
        <v>25742.339315388203</v>
      </c>
      <c r="E16" s="5">
        <f t="shared" si="1"/>
        <v>16242.339315388203</v>
      </c>
      <c r="F16" s="5">
        <f t="shared" si="2"/>
        <v>5604.8737864742479</v>
      </c>
      <c r="G16" s="5">
        <f t="shared" si="3"/>
        <v>20137.465528913955</v>
      </c>
      <c r="H16" s="22">
        <f t="shared" si="10"/>
        <v>12154.949868743204</v>
      </c>
      <c r="I16" s="5">
        <f t="shared" si="4"/>
        <v>31526.653555926339</v>
      </c>
      <c r="J16" s="26">
        <f t="shared" si="5"/>
        <v>0.12786269742483558</v>
      </c>
      <c r="L16" s="22">
        <f t="shared" si="11"/>
        <v>36148.727342400583</v>
      </c>
      <c r="M16" s="5">
        <f>scrimecost*Meta!O13</f>
        <v>5422.48</v>
      </c>
      <c r="N16" s="5">
        <f>L16-Grade11!L16</f>
        <v>1606.4183944010801</v>
      </c>
      <c r="O16" s="5">
        <f>Grade11!M16-M16</f>
        <v>271.54500000000007</v>
      </c>
      <c r="P16" s="22">
        <f t="shared" si="12"/>
        <v>189.99325437006237</v>
      </c>
      <c r="Q16" s="22"/>
      <c r="R16" s="22"/>
      <c r="S16" s="22">
        <f t="shared" si="6"/>
        <v>1435.0129848072265</v>
      </c>
      <c r="T16" s="22">
        <f t="shared" si="7"/>
        <v>1042.3143040746572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27084.874918114092</v>
      </c>
      <c r="D17" s="5">
        <f t="shared" si="0"/>
        <v>26361.327798272905</v>
      </c>
      <c r="E17" s="5">
        <f t="shared" si="1"/>
        <v>16861.327798272905</v>
      </c>
      <c r="F17" s="5">
        <f t="shared" si="2"/>
        <v>5806.9735261361038</v>
      </c>
      <c r="G17" s="5">
        <f t="shared" si="3"/>
        <v>20554.354272136799</v>
      </c>
      <c r="H17" s="22">
        <f t="shared" si="10"/>
        <v>12458.823615461784</v>
      </c>
      <c r="I17" s="5">
        <f t="shared" si="4"/>
        <v>32228.271999824494</v>
      </c>
      <c r="J17" s="26">
        <f t="shared" si="5"/>
        <v>0.13019851881992706</v>
      </c>
      <c r="L17" s="22">
        <f t="shared" si="11"/>
        <v>37052.445525960597</v>
      </c>
      <c r="M17" s="5">
        <f>scrimecost*Meta!O14</f>
        <v>5422.48</v>
      </c>
      <c r="N17" s="5">
        <f>L17-Grade11!L17</f>
        <v>1646.5788542611117</v>
      </c>
      <c r="O17" s="5">
        <f>Grade11!M17-M17</f>
        <v>271.54500000000007</v>
      </c>
      <c r="P17" s="22">
        <f t="shared" si="12"/>
        <v>193.42894994431393</v>
      </c>
      <c r="Q17" s="22"/>
      <c r="R17" s="22"/>
      <c r="S17" s="22">
        <f t="shared" si="6"/>
        <v>1463.2636115287248</v>
      </c>
      <c r="T17" s="22">
        <f t="shared" si="7"/>
        <v>1021.1941024501298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27761.99679106694</v>
      </c>
      <c r="D18" s="5">
        <f t="shared" si="0"/>
        <v>26995.790993229723</v>
      </c>
      <c r="E18" s="5">
        <f t="shared" si="1"/>
        <v>17495.790993229723</v>
      </c>
      <c r="F18" s="5">
        <f t="shared" si="2"/>
        <v>6014.1257592895045</v>
      </c>
      <c r="G18" s="5">
        <f t="shared" si="3"/>
        <v>20981.665233940217</v>
      </c>
      <c r="H18" s="22">
        <f t="shared" si="10"/>
        <v>12770.294205848326</v>
      </c>
      <c r="I18" s="5">
        <f t="shared" si="4"/>
        <v>32947.430904820096</v>
      </c>
      <c r="J18" s="26">
        <f t="shared" si="5"/>
        <v>0.13247736896147971</v>
      </c>
      <c r="L18" s="22">
        <f t="shared" si="11"/>
        <v>37978.756664109605</v>
      </c>
      <c r="M18" s="5">
        <f>scrimecost*Meta!O15</f>
        <v>5422.48</v>
      </c>
      <c r="N18" s="5">
        <f>L18-Grade11!L18</f>
        <v>1687.74332561763</v>
      </c>
      <c r="O18" s="5">
        <f>Grade11!M18-M18</f>
        <v>271.54500000000007</v>
      </c>
      <c r="P18" s="22">
        <f t="shared" si="12"/>
        <v>196.95053790792176</v>
      </c>
      <c r="Q18" s="22"/>
      <c r="R18" s="22"/>
      <c r="S18" s="22">
        <f t="shared" si="6"/>
        <v>1492.220503918252</v>
      </c>
      <c r="T18" s="22">
        <f t="shared" si="7"/>
        <v>1000.6025074011154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28456.046710843613</v>
      </c>
      <c r="D19" s="5">
        <f t="shared" si="0"/>
        <v>27646.115768060467</v>
      </c>
      <c r="E19" s="5">
        <f t="shared" si="1"/>
        <v>18146.115768060467</v>
      </c>
      <c r="F19" s="5">
        <f t="shared" si="2"/>
        <v>6226.4567982717417</v>
      </c>
      <c r="G19" s="5">
        <f t="shared" si="3"/>
        <v>21419.658969788725</v>
      </c>
      <c r="H19" s="22">
        <f t="shared" si="10"/>
        <v>13089.551560994534</v>
      </c>
      <c r="I19" s="5">
        <f t="shared" si="4"/>
        <v>33684.568782440605</v>
      </c>
      <c r="J19" s="26">
        <f t="shared" si="5"/>
        <v>0.13470063739226276</v>
      </c>
      <c r="L19" s="22">
        <f t="shared" si="11"/>
        <v>38928.225580712344</v>
      </c>
      <c r="M19" s="5">
        <f>scrimecost*Meta!O16</f>
        <v>5422.48</v>
      </c>
      <c r="N19" s="5">
        <f>L19-Grade11!L19</f>
        <v>1729.9369087580781</v>
      </c>
      <c r="O19" s="5">
        <f>Grade11!M19-M19</f>
        <v>271.54500000000007</v>
      </c>
      <c r="P19" s="22">
        <f t="shared" si="12"/>
        <v>200.56016557061977</v>
      </c>
      <c r="Q19" s="22"/>
      <c r="R19" s="22"/>
      <c r="S19" s="22">
        <f t="shared" si="6"/>
        <v>1521.901318617528</v>
      </c>
      <c r="T19" s="22">
        <f t="shared" si="7"/>
        <v>980.52333885929363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29167.447878614701</v>
      </c>
      <c r="D20" s="5">
        <f t="shared" si="0"/>
        <v>28312.698662261977</v>
      </c>
      <c r="E20" s="5">
        <f t="shared" si="1"/>
        <v>18812.698662261977</v>
      </c>
      <c r="F20" s="5">
        <f t="shared" si="2"/>
        <v>6444.0961132285356</v>
      </c>
      <c r="G20" s="5">
        <f t="shared" si="3"/>
        <v>21868.602549033443</v>
      </c>
      <c r="H20" s="22">
        <f t="shared" si="10"/>
        <v>13416.790350019397</v>
      </c>
      <c r="I20" s="5">
        <f t="shared" si="4"/>
        <v>34440.135107001617</v>
      </c>
      <c r="J20" s="26">
        <f t="shared" si="5"/>
        <v>0.13686967976375844</v>
      </c>
      <c r="L20" s="22">
        <f t="shared" si="11"/>
        <v>39901.431220230152</v>
      </c>
      <c r="M20" s="5">
        <f>scrimecost*Meta!O17</f>
        <v>5422.48</v>
      </c>
      <c r="N20" s="5">
        <f>L20-Grade11!L20</f>
        <v>1773.1853314770269</v>
      </c>
      <c r="O20" s="5">
        <f>Grade11!M20-M20</f>
        <v>271.54500000000007</v>
      </c>
      <c r="P20" s="22">
        <f t="shared" si="12"/>
        <v>204.26003392488528</v>
      </c>
      <c r="Q20" s="22"/>
      <c r="R20" s="22"/>
      <c r="S20" s="22">
        <f t="shared" si="6"/>
        <v>1552.3241536842791</v>
      </c>
      <c r="T20" s="22">
        <f t="shared" si="7"/>
        <v>960.94098200126257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29896.63407558007</v>
      </c>
      <c r="D21" s="5">
        <f t="shared" si="0"/>
        <v>28995.946128818527</v>
      </c>
      <c r="E21" s="5">
        <f t="shared" si="1"/>
        <v>19495.946128818527</v>
      </c>
      <c r="F21" s="5">
        <f t="shared" si="2"/>
        <v>6667.1764110592485</v>
      </c>
      <c r="G21" s="5">
        <f t="shared" si="3"/>
        <v>22328.769717759278</v>
      </c>
      <c r="H21" s="22">
        <f t="shared" si="10"/>
        <v>13752.210108769879</v>
      </c>
      <c r="I21" s="5">
        <f t="shared" si="4"/>
        <v>35214.590589676656</v>
      </c>
      <c r="J21" s="26">
        <f t="shared" si="5"/>
        <v>0.13898581866277865</v>
      </c>
      <c r="L21" s="22">
        <f t="shared" si="11"/>
        <v>40898.967000735909</v>
      </c>
      <c r="M21" s="5">
        <f>scrimecost*Meta!O18</f>
        <v>4371.4719999999998</v>
      </c>
      <c r="N21" s="5">
        <f>L21-Grade11!L21</f>
        <v>1817.5149647639555</v>
      </c>
      <c r="O21" s="5">
        <f>Grade11!M21-M21</f>
        <v>218.91300000000047</v>
      </c>
      <c r="P21" s="22">
        <f t="shared" si="12"/>
        <v>208.05239898800741</v>
      </c>
      <c r="Q21" s="22"/>
      <c r="R21" s="22"/>
      <c r="S21" s="22">
        <f t="shared" si="6"/>
        <v>1533.9808476277033</v>
      </c>
      <c r="T21" s="22">
        <f t="shared" si="7"/>
        <v>912.38281396478544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30644.049927469572</v>
      </c>
      <c r="D22" s="5">
        <f t="shared" si="0"/>
        <v>29696.274782038989</v>
      </c>
      <c r="E22" s="5">
        <f t="shared" si="1"/>
        <v>20196.274782038989</v>
      </c>
      <c r="F22" s="5">
        <f t="shared" si="2"/>
        <v>6895.8337163357301</v>
      </c>
      <c r="G22" s="5">
        <f t="shared" si="3"/>
        <v>22800.441065703257</v>
      </c>
      <c r="H22" s="22">
        <f t="shared" si="10"/>
        <v>14096.015361489128</v>
      </c>
      <c r="I22" s="5">
        <f t="shared" si="4"/>
        <v>36008.407459418566</v>
      </c>
      <c r="J22" s="26">
        <f t="shared" si="5"/>
        <v>0.14105034441792028</v>
      </c>
      <c r="L22" s="22">
        <f t="shared" si="11"/>
        <v>41921.441175754298</v>
      </c>
      <c r="M22" s="5">
        <f>scrimecost*Meta!O19</f>
        <v>4371.4719999999998</v>
      </c>
      <c r="N22" s="5">
        <f>L22-Grade11!L22</f>
        <v>1862.9528388830513</v>
      </c>
      <c r="O22" s="5">
        <f>Grade11!M22-M22</f>
        <v>218.91300000000047</v>
      </c>
      <c r="P22" s="22">
        <f t="shared" si="12"/>
        <v>211.93957317770759</v>
      </c>
      <c r="Q22" s="22"/>
      <c r="R22" s="22"/>
      <c r="S22" s="22">
        <f t="shared" si="6"/>
        <v>1565.943838719709</v>
      </c>
      <c r="T22" s="22">
        <f t="shared" si="7"/>
        <v>894.90348547868405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31410.151175656305</v>
      </c>
      <c r="D23" s="5">
        <f t="shared" si="0"/>
        <v>30414.111651589959</v>
      </c>
      <c r="E23" s="5">
        <f t="shared" si="1"/>
        <v>20914.111651589959</v>
      </c>
      <c r="F23" s="5">
        <f t="shared" si="2"/>
        <v>7130.2074542441223</v>
      </c>
      <c r="G23" s="5">
        <f t="shared" si="3"/>
        <v>23283.904197345837</v>
      </c>
      <c r="H23" s="22">
        <f t="shared" si="10"/>
        <v>14448.415745526354</v>
      </c>
      <c r="I23" s="5">
        <f t="shared" si="4"/>
        <v>36822.069750904033</v>
      </c>
      <c r="J23" s="26">
        <f t="shared" si="5"/>
        <v>0.14306451588635116</v>
      </c>
      <c r="L23" s="22">
        <f t="shared" si="11"/>
        <v>42969.477205148156</v>
      </c>
      <c r="M23" s="5">
        <f>scrimecost*Meta!O20</f>
        <v>4371.4719999999998</v>
      </c>
      <c r="N23" s="5">
        <f>L23-Grade11!L23</f>
        <v>1909.5266598551243</v>
      </c>
      <c r="O23" s="5">
        <f>Grade11!M23-M23</f>
        <v>218.91300000000047</v>
      </c>
      <c r="P23" s="22">
        <f t="shared" si="12"/>
        <v>215.92392672215027</v>
      </c>
      <c r="Q23" s="22"/>
      <c r="R23" s="22"/>
      <c r="S23" s="22">
        <f t="shared" si="6"/>
        <v>1598.7059045890148</v>
      </c>
      <c r="T23" s="22">
        <f t="shared" si="7"/>
        <v>877.83209338587653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32195.404955047718</v>
      </c>
      <c r="D24" s="5">
        <f t="shared" si="0"/>
        <v>31149.894442879711</v>
      </c>
      <c r="E24" s="5">
        <f t="shared" si="1"/>
        <v>21649.894442879711</v>
      </c>
      <c r="F24" s="5">
        <f t="shared" si="2"/>
        <v>7370.4405356002262</v>
      </c>
      <c r="G24" s="5">
        <f t="shared" si="3"/>
        <v>23779.453907279487</v>
      </c>
      <c r="H24" s="22">
        <f t="shared" si="10"/>
        <v>14809.626139164515</v>
      </c>
      <c r="I24" s="5">
        <f t="shared" si="4"/>
        <v>37656.073599676638</v>
      </c>
      <c r="J24" s="26">
        <f t="shared" si="5"/>
        <v>0.14502956122140567</v>
      </c>
      <c r="L24" s="22">
        <f t="shared" si="11"/>
        <v>44043.714135276867</v>
      </c>
      <c r="M24" s="5">
        <f>scrimecost*Meta!O21</f>
        <v>4371.4719999999998</v>
      </c>
      <c r="N24" s="5">
        <f>L24-Grade11!L24</f>
        <v>1957.2648263515148</v>
      </c>
      <c r="O24" s="5">
        <f>Grade11!M24-M24</f>
        <v>218.91300000000047</v>
      </c>
      <c r="P24" s="22">
        <f t="shared" si="12"/>
        <v>220.00788910520404</v>
      </c>
      <c r="Q24" s="22"/>
      <c r="R24" s="22"/>
      <c r="S24" s="22">
        <f t="shared" si="6"/>
        <v>1632.2870221050628</v>
      </c>
      <c r="T24" s="22">
        <f t="shared" si="7"/>
        <v>861.15685220339026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33000.290078923907</v>
      </c>
      <c r="D25" s="5">
        <f t="shared" si="0"/>
        <v>31904.071803951701</v>
      </c>
      <c r="E25" s="5">
        <f t="shared" si="1"/>
        <v>22404.071803951701</v>
      </c>
      <c r="F25" s="5">
        <f t="shared" si="2"/>
        <v>7616.6794439902305</v>
      </c>
      <c r="G25" s="5">
        <f t="shared" si="3"/>
        <v>24287.392359961472</v>
      </c>
      <c r="H25" s="22">
        <f t="shared" si="10"/>
        <v>15179.866792643626</v>
      </c>
      <c r="I25" s="5">
        <f t="shared" si="4"/>
        <v>38510.92754466855</v>
      </c>
      <c r="J25" s="26">
        <f t="shared" si="5"/>
        <v>0.14694667862145885</v>
      </c>
      <c r="L25" s="22">
        <f t="shared" si="11"/>
        <v>45144.806988658784</v>
      </c>
      <c r="M25" s="5">
        <f>scrimecost*Meta!O22</f>
        <v>4371.4719999999998</v>
      </c>
      <c r="N25" s="5">
        <f>L25-Grade11!L25</f>
        <v>2006.1964470102976</v>
      </c>
      <c r="O25" s="5">
        <f>Grade11!M25-M25</f>
        <v>218.91300000000047</v>
      </c>
      <c r="P25" s="22">
        <f t="shared" si="12"/>
        <v>224.19395054783413</v>
      </c>
      <c r="Q25" s="22"/>
      <c r="R25" s="22"/>
      <c r="S25" s="22">
        <f t="shared" si="6"/>
        <v>1666.7076675590013</v>
      </c>
      <c r="T25" s="22">
        <f t="shared" si="7"/>
        <v>844.86637456962183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33825.297330897003</v>
      </c>
      <c r="D26" s="5">
        <f t="shared" si="0"/>
        <v>32677.103599050493</v>
      </c>
      <c r="E26" s="5">
        <f t="shared" si="1"/>
        <v>23177.103599050493</v>
      </c>
      <c r="F26" s="5">
        <f t="shared" si="2"/>
        <v>7869.0743250899859</v>
      </c>
      <c r="G26" s="5">
        <f t="shared" si="3"/>
        <v>24808.029273960507</v>
      </c>
      <c r="H26" s="22">
        <f t="shared" si="10"/>
        <v>15559.363462459716</v>
      </c>
      <c r="I26" s="5">
        <f t="shared" si="4"/>
        <v>39387.152838285263</v>
      </c>
      <c r="J26" s="26">
        <f t="shared" si="5"/>
        <v>0.14881703706053509</v>
      </c>
      <c r="L26" s="22">
        <f t="shared" si="11"/>
        <v>46273.427163375243</v>
      </c>
      <c r="M26" s="5">
        <f>scrimecost*Meta!O23</f>
        <v>3392.5919999999996</v>
      </c>
      <c r="N26" s="5">
        <f>L26-Grade11!L26</f>
        <v>2056.3513581855441</v>
      </c>
      <c r="O26" s="5">
        <f>Grade11!M26-M26</f>
        <v>169.89300000000003</v>
      </c>
      <c r="P26" s="22">
        <f t="shared" si="12"/>
        <v>228.48466352652994</v>
      </c>
      <c r="Q26" s="22"/>
      <c r="R26" s="22"/>
      <c r="S26" s="22">
        <f t="shared" si="6"/>
        <v>1655.8610091492837</v>
      </c>
      <c r="T26" s="22">
        <f t="shared" si="7"/>
        <v>806.48321036030586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34670.929764169428</v>
      </c>
      <c r="D27" s="5">
        <f t="shared" si="0"/>
        <v>33469.461189026755</v>
      </c>
      <c r="E27" s="5">
        <f t="shared" si="1"/>
        <v>23969.461189026755</v>
      </c>
      <c r="F27" s="5">
        <f t="shared" si="2"/>
        <v>8127.779078217236</v>
      </c>
      <c r="G27" s="5">
        <f t="shared" si="3"/>
        <v>25341.682110809517</v>
      </c>
      <c r="H27" s="22">
        <f t="shared" si="10"/>
        <v>15948.347549021209</v>
      </c>
      <c r="I27" s="5">
        <f t="shared" si="4"/>
        <v>40285.283764242391</v>
      </c>
      <c r="J27" s="26">
        <f t="shared" si="5"/>
        <v>0.15064177700109732</v>
      </c>
      <c r="L27" s="22">
        <f t="shared" si="11"/>
        <v>47430.262842459626</v>
      </c>
      <c r="M27" s="5">
        <f>scrimecost*Meta!O24</f>
        <v>3392.5919999999996</v>
      </c>
      <c r="N27" s="5">
        <f>L27-Grade11!L27</f>
        <v>2107.7601421401851</v>
      </c>
      <c r="O27" s="5">
        <f>Grade11!M27-M27</f>
        <v>169.89300000000003</v>
      </c>
      <c r="P27" s="22">
        <f t="shared" si="12"/>
        <v>232.88264432969319</v>
      </c>
      <c r="Q27" s="22"/>
      <c r="R27" s="22"/>
      <c r="S27" s="22">
        <f t="shared" si="6"/>
        <v>1692.0241997793325</v>
      </c>
      <c r="T27" s="22">
        <f t="shared" si="7"/>
        <v>791.80981203389865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35537.70300827366</v>
      </c>
      <c r="D28" s="5">
        <f t="shared" si="0"/>
        <v>34281.627718752425</v>
      </c>
      <c r="E28" s="5">
        <f t="shared" si="1"/>
        <v>24781.627718752425</v>
      </c>
      <c r="F28" s="5">
        <f t="shared" si="2"/>
        <v>8392.9514501726662</v>
      </c>
      <c r="G28" s="5">
        <f t="shared" si="3"/>
        <v>25888.676268579758</v>
      </c>
      <c r="H28" s="22">
        <f t="shared" si="10"/>
        <v>16347.056237746739</v>
      </c>
      <c r="I28" s="5">
        <f t="shared" si="4"/>
        <v>41205.867963348457</v>
      </c>
      <c r="J28" s="26">
        <f t="shared" si="5"/>
        <v>0.15242201108945069</v>
      </c>
      <c r="L28" s="22">
        <f t="shared" si="11"/>
        <v>48616.019413521113</v>
      </c>
      <c r="M28" s="5">
        <f>scrimecost*Meta!O25</f>
        <v>3392.5919999999996</v>
      </c>
      <c r="N28" s="5">
        <f>L28-Grade11!L28</f>
        <v>2160.4541456936931</v>
      </c>
      <c r="O28" s="5">
        <f>Grade11!M28-M28</f>
        <v>169.89300000000003</v>
      </c>
      <c r="P28" s="22">
        <f t="shared" si="12"/>
        <v>237.39057465293553</v>
      </c>
      <c r="Q28" s="22"/>
      <c r="R28" s="22"/>
      <c r="S28" s="22">
        <f t="shared" si="6"/>
        <v>1729.0914701751328</v>
      </c>
      <c r="T28" s="22">
        <f t="shared" si="7"/>
        <v>777.45477592390512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36426.145583480502</v>
      </c>
      <c r="D29" s="5">
        <f t="shared" si="0"/>
        <v>35114.098411721236</v>
      </c>
      <c r="E29" s="5">
        <f t="shared" si="1"/>
        <v>25614.098411721236</v>
      </c>
      <c r="F29" s="5">
        <f t="shared" si="2"/>
        <v>8664.7531314269836</v>
      </c>
      <c r="G29" s="5">
        <f t="shared" si="3"/>
        <v>26449.345280294252</v>
      </c>
      <c r="H29" s="22">
        <f t="shared" si="10"/>
        <v>16755.732643690404</v>
      </c>
      <c r="I29" s="5">
        <f t="shared" si="4"/>
        <v>42149.466767432161</v>
      </c>
      <c r="J29" s="26">
        <f t="shared" si="5"/>
        <v>0.15415882483418572</v>
      </c>
      <c r="L29" s="22">
        <f t="shared" si="11"/>
        <v>49831.419898859145</v>
      </c>
      <c r="M29" s="5">
        <f>scrimecost*Meta!O26</f>
        <v>3392.5919999999996</v>
      </c>
      <c r="N29" s="5">
        <f>L29-Grade11!L29</f>
        <v>2214.4654993360382</v>
      </c>
      <c r="O29" s="5">
        <f>Grade11!M29-M29</f>
        <v>169.89300000000003</v>
      </c>
      <c r="P29" s="22">
        <f t="shared" si="12"/>
        <v>242.01120323425894</v>
      </c>
      <c r="Q29" s="22"/>
      <c r="R29" s="22"/>
      <c r="S29" s="22">
        <f t="shared" si="6"/>
        <v>1767.0854223308281</v>
      </c>
      <c r="T29" s="22">
        <f t="shared" si="7"/>
        <v>763.40951733563099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37336.799223067508</v>
      </c>
      <c r="D30" s="5">
        <f t="shared" si="0"/>
        <v>35967.380872014262</v>
      </c>
      <c r="E30" s="5">
        <f t="shared" si="1"/>
        <v>26467.380872014262</v>
      </c>
      <c r="F30" s="5">
        <f t="shared" si="2"/>
        <v>8943.3498547126565</v>
      </c>
      <c r="G30" s="5">
        <f t="shared" si="3"/>
        <v>27024.031017301604</v>
      </c>
      <c r="H30" s="22">
        <f t="shared" si="10"/>
        <v>17174.625959782665</v>
      </c>
      <c r="I30" s="5">
        <f t="shared" si="4"/>
        <v>43116.655541617962</v>
      </c>
      <c r="J30" s="26">
        <f t="shared" si="5"/>
        <v>0.15585327726807352</v>
      </c>
      <c r="L30" s="22">
        <f t="shared" si="11"/>
        <v>51077.205396330617</v>
      </c>
      <c r="M30" s="5">
        <f>scrimecost*Meta!O27</f>
        <v>3392.5919999999996</v>
      </c>
      <c r="N30" s="5">
        <f>L30-Grade11!L30</f>
        <v>2269.8271368194401</v>
      </c>
      <c r="O30" s="5">
        <f>Grade11!M30-M30</f>
        <v>169.89300000000003</v>
      </c>
      <c r="P30" s="22">
        <f t="shared" si="12"/>
        <v>246.74734753011535</v>
      </c>
      <c r="Q30" s="22"/>
      <c r="R30" s="22"/>
      <c r="S30" s="22">
        <f t="shared" si="6"/>
        <v>1806.0292232904142</v>
      </c>
      <c r="T30" s="22">
        <f t="shared" si="7"/>
        <v>749.66572897182539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38270.219203644192</v>
      </c>
      <c r="D31" s="5">
        <f t="shared" si="0"/>
        <v>36841.995393814614</v>
      </c>
      <c r="E31" s="5">
        <f t="shared" si="1"/>
        <v>27341.995393814614</v>
      </c>
      <c r="F31" s="5">
        <f t="shared" si="2"/>
        <v>9228.9114960804709</v>
      </c>
      <c r="G31" s="5">
        <f t="shared" si="3"/>
        <v>27613.083897734141</v>
      </c>
      <c r="H31" s="22">
        <f t="shared" si="10"/>
        <v>17603.991608777233</v>
      </c>
      <c r="I31" s="5">
        <f t="shared" si="4"/>
        <v>44108.024035158407</v>
      </c>
      <c r="J31" s="26">
        <f t="shared" si="5"/>
        <v>0.15750640159381768</v>
      </c>
      <c r="L31" s="22">
        <f t="shared" si="11"/>
        <v>52354.135531238877</v>
      </c>
      <c r="M31" s="5">
        <f>scrimecost*Meta!O28</f>
        <v>2967.5519999999997</v>
      </c>
      <c r="N31" s="5">
        <f>L31-Grade11!L31</f>
        <v>2326.572815239917</v>
      </c>
      <c r="O31" s="5">
        <f>Grade11!M31-M31</f>
        <v>148.60800000000017</v>
      </c>
      <c r="P31" s="22">
        <f t="shared" si="12"/>
        <v>251.60189543336821</v>
      </c>
      <c r="Q31" s="22"/>
      <c r="R31" s="22"/>
      <c r="S31" s="22">
        <f t="shared" si="6"/>
        <v>1825.9174342739839</v>
      </c>
      <c r="T31" s="22">
        <f t="shared" si="7"/>
        <v>728.22716928918464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39226.974683735301</v>
      </c>
      <c r="D32" s="5">
        <f t="shared" si="0"/>
        <v>37738.475278659986</v>
      </c>
      <c r="E32" s="5">
        <f t="shared" si="1"/>
        <v>28238.475278659986</v>
      </c>
      <c r="F32" s="5">
        <f t="shared" si="2"/>
        <v>9521.6121784824863</v>
      </c>
      <c r="G32" s="5">
        <f t="shared" si="3"/>
        <v>28216.863100177499</v>
      </c>
      <c r="H32" s="22">
        <f t="shared" si="10"/>
        <v>18044.091398996661</v>
      </c>
      <c r="I32" s="5">
        <f t="shared" si="4"/>
        <v>45124.176741037372</v>
      </c>
      <c r="J32" s="26">
        <f t="shared" si="5"/>
        <v>0.159119205814056</v>
      </c>
      <c r="L32" s="22">
        <f t="shared" si="11"/>
        <v>53662.988919519848</v>
      </c>
      <c r="M32" s="5">
        <f>scrimecost*Meta!O29</f>
        <v>2967.5519999999997</v>
      </c>
      <c r="N32" s="5">
        <f>L32-Grade11!L32</f>
        <v>2384.7371356209187</v>
      </c>
      <c r="O32" s="5">
        <f>Grade11!M32-M32</f>
        <v>148.60800000000017</v>
      </c>
      <c r="P32" s="22">
        <f t="shared" si="12"/>
        <v>256.57780703420246</v>
      </c>
      <c r="Q32" s="22"/>
      <c r="R32" s="22"/>
      <c r="S32" s="22">
        <f t="shared" si="6"/>
        <v>1866.832765157151</v>
      </c>
      <c r="T32" s="22">
        <f t="shared" si="7"/>
        <v>715.37542275899398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40207.649050828681</v>
      </c>
      <c r="D33" s="5">
        <f t="shared" si="0"/>
        <v>38657.367160626476</v>
      </c>
      <c r="E33" s="5">
        <f t="shared" si="1"/>
        <v>29157.367160626476</v>
      </c>
      <c r="F33" s="5">
        <f t="shared" si="2"/>
        <v>9821.6303779445443</v>
      </c>
      <c r="G33" s="5">
        <f t="shared" si="3"/>
        <v>28835.736782681932</v>
      </c>
      <c r="H33" s="22">
        <f t="shared" si="10"/>
        <v>18495.193683971578</v>
      </c>
      <c r="I33" s="5">
        <f t="shared" si="4"/>
        <v>46165.7332645633</v>
      </c>
      <c r="J33" s="26">
        <f t="shared" si="5"/>
        <v>0.16069267334599571</v>
      </c>
      <c r="L33" s="22">
        <f t="shared" si="11"/>
        <v>55004.563642507848</v>
      </c>
      <c r="M33" s="5">
        <f>scrimecost*Meta!O30</f>
        <v>2967.5519999999997</v>
      </c>
      <c r="N33" s="5">
        <f>L33-Grade11!L33</f>
        <v>2444.3555640114573</v>
      </c>
      <c r="O33" s="5">
        <f>Grade11!M33-M33</f>
        <v>148.60800000000017</v>
      </c>
      <c r="P33" s="22">
        <f t="shared" si="12"/>
        <v>261.67811642505751</v>
      </c>
      <c r="Q33" s="22"/>
      <c r="R33" s="22"/>
      <c r="S33" s="22">
        <f t="shared" si="6"/>
        <v>1908.7709793124045</v>
      </c>
      <c r="T33" s="22">
        <f t="shared" si="7"/>
        <v>702.78952974467506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41212.840277099393</v>
      </c>
      <c r="D34" s="5">
        <f t="shared" si="0"/>
        <v>39599.231339642138</v>
      </c>
      <c r="E34" s="5">
        <f t="shared" si="1"/>
        <v>30099.231339642138</v>
      </c>
      <c r="F34" s="5">
        <f t="shared" si="2"/>
        <v>10129.149032393158</v>
      </c>
      <c r="G34" s="5">
        <f t="shared" si="3"/>
        <v>29470.08230724898</v>
      </c>
      <c r="H34" s="22">
        <f t="shared" si="10"/>
        <v>18957.573526070864</v>
      </c>
      <c r="I34" s="5">
        <f t="shared" si="4"/>
        <v>47233.328701177379</v>
      </c>
      <c r="J34" s="26">
        <f t="shared" si="5"/>
        <v>0.16222776362105887</v>
      </c>
      <c r="L34" s="22">
        <f t="shared" si="11"/>
        <v>56379.677733570526</v>
      </c>
      <c r="M34" s="5">
        <f>scrimecost*Meta!O31</f>
        <v>2967.5519999999997</v>
      </c>
      <c r="N34" s="5">
        <f>L34-Grade11!L34</f>
        <v>2505.4644531117228</v>
      </c>
      <c r="O34" s="5">
        <f>Grade11!M34-M34</f>
        <v>148.60800000000017</v>
      </c>
      <c r="P34" s="22">
        <f t="shared" si="12"/>
        <v>266.90593355068387</v>
      </c>
      <c r="Q34" s="22"/>
      <c r="R34" s="22"/>
      <c r="S34" s="22">
        <f t="shared" si="6"/>
        <v>1951.7576488215163</v>
      </c>
      <c r="T34" s="22">
        <f t="shared" si="7"/>
        <v>690.46267686927456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42243.161284026879</v>
      </c>
      <c r="D35" s="5">
        <f t="shared" si="0"/>
        <v>40564.642123133191</v>
      </c>
      <c r="E35" s="5">
        <f t="shared" si="1"/>
        <v>31064.642123133191</v>
      </c>
      <c r="F35" s="5">
        <f t="shared" si="2"/>
        <v>10444.355653202987</v>
      </c>
      <c r="G35" s="5">
        <f t="shared" si="3"/>
        <v>30120.286469930204</v>
      </c>
      <c r="H35" s="22">
        <f t="shared" si="10"/>
        <v>19431.51286422263</v>
      </c>
      <c r="I35" s="5">
        <f t="shared" si="4"/>
        <v>48327.61402370681</v>
      </c>
      <c r="J35" s="26">
        <f t="shared" si="5"/>
        <v>0.16372541266990104</v>
      </c>
      <c r="L35" s="22">
        <f t="shared" si="11"/>
        <v>57789.169676909791</v>
      </c>
      <c r="M35" s="5">
        <f>scrimecost*Meta!O32</f>
        <v>2967.5519999999997</v>
      </c>
      <c r="N35" s="5">
        <f>L35-Grade11!L35</f>
        <v>2568.101064439521</v>
      </c>
      <c r="O35" s="5">
        <f>Grade11!M35-M35</f>
        <v>148.60800000000017</v>
      </c>
      <c r="P35" s="22">
        <f t="shared" si="12"/>
        <v>272.26444610445105</v>
      </c>
      <c r="Q35" s="22"/>
      <c r="R35" s="22"/>
      <c r="S35" s="22">
        <f t="shared" si="6"/>
        <v>1995.8189850683725</v>
      </c>
      <c r="T35" s="22">
        <f t="shared" si="7"/>
        <v>678.38826308953196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43299.240316127543</v>
      </c>
      <c r="D36" s="5">
        <f t="shared" si="0"/>
        <v>41554.188176211515</v>
      </c>
      <c r="E36" s="5">
        <f t="shared" si="1"/>
        <v>32054.188176211515</v>
      </c>
      <c r="F36" s="5">
        <f t="shared" si="2"/>
        <v>10767.442439533061</v>
      </c>
      <c r="G36" s="5">
        <f t="shared" si="3"/>
        <v>30786.745736678455</v>
      </c>
      <c r="H36" s="22">
        <f t="shared" si="10"/>
        <v>19917.300685828199</v>
      </c>
      <c r="I36" s="5">
        <f t="shared" si="4"/>
        <v>49449.256479299482</v>
      </c>
      <c r="J36" s="26">
        <f t="shared" si="5"/>
        <v>0.16518653369316164</v>
      </c>
      <c r="L36" s="22">
        <f t="shared" si="11"/>
        <v>59233.898918832536</v>
      </c>
      <c r="M36" s="5">
        <f>scrimecost*Meta!O33</f>
        <v>2398.2560000000003</v>
      </c>
      <c r="N36" s="5">
        <f>L36-Grade11!L36</f>
        <v>2632.3035910505205</v>
      </c>
      <c r="O36" s="5">
        <f>Grade11!M36-M36</f>
        <v>120.09899999999971</v>
      </c>
      <c r="P36" s="22">
        <f t="shared" si="12"/>
        <v>277.75692147206229</v>
      </c>
      <c r="Q36" s="22"/>
      <c r="R36" s="22"/>
      <c r="S36" s="22">
        <f t="shared" si="6"/>
        <v>2014.1548857214036</v>
      </c>
      <c r="T36" s="22">
        <f t="shared" si="7"/>
        <v>657.79852986157027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44381.721324030732</v>
      </c>
      <c r="D37" s="5">
        <f t="shared" ref="D37:D56" si="15">IF(A37&lt;startage,1,0)*(C37*(1-initialunempprob))+IF(A37=startage,1,0)*(C37*(1-unempprob))+IF(A37&gt;startage,1,0)*(C37*(1-unempprob)+unempprob*300*52)</f>
        <v>42568.472880616799</v>
      </c>
      <c r="E37" s="5">
        <f t="shared" si="1"/>
        <v>33068.472880616799</v>
      </c>
      <c r="F37" s="5">
        <f t="shared" si="2"/>
        <v>11098.606395521385</v>
      </c>
      <c r="G37" s="5">
        <f t="shared" si="3"/>
        <v>31469.866485095416</v>
      </c>
      <c r="H37" s="22">
        <f t="shared" ref="H37:H56" si="16">benefits*B37/expnorm</f>
        <v>20415.233202973901</v>
      </c>
      <c r="I37" s="5">
        <f t="shared" ref="I37:I56" si="17">G37+IF(A37&lt;startage,1,0)*(H37*(1-initialunempprob))+IF(A37&gt;=startage,1,0)*(H37*(1-unempprob))</f>
        <v>50598.939996281959</v>
      </c>
      <c r="J37" s="26">
        <f t="shared" si="5"/>
        <v>0.16661201761829392</v>
      </c>
      <c r="L37" s="22">
        <f t="shared" ref="L37:L56" si="18">(sincome+sbenefits)*(1-sunemp)*B37/expnorm</f>
        <v>60714.746391803339</v>
      </c>
      <c r="M37" s="5">
        <f>scrimecost*Meta!O34</f>
        <v>2398.2560000000003</v>
      </c>
      <c r="N37" s="5">
        <f>L37-Grade11!L37</f>
        <v>2698.1111808267597</v>
      </c>
      <c r="O37" s="5">
        <f>Grade11!M37-M37</f>
        <v>120.09899999999971</v>
      </c>
      <c r="P37" s="22">
        <f t="shared" si="12"/>
        <v>283.38670872386382</v>
      </c>
      <c r="Q37" s="22"/>
      <c r="R37" s="22"/>
      <c r="S37" s="22">
        <f t="shared" si="6"/>
        <v>2060.4468271157389</v>
      </c>
      <c r="T37" s="22">
        <f t="shared" si="7"/>
        <v>646.55325751140231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45491.264357131506</v>
      </c>
      <c r="D38" s="5">
        <f t="shared" si="15"/>
        <v>43608.114702632229</v>
      </c>
      <c r="E38" s="5">
        <f t="shared" si="1"/>
        <v>34108.114702632229</v>
      </c>
      <c r="F38" s="5">
        <f t="shared" si="2"/>
        <v>11438.049450409422</v>
      </c>
      <c r="G38" s="5">
        <f t="shared" si="3"/>
        <v>32170.065252222805</v>
      </c>
      <c r="H38" s="22">
        <f t="shared" si="16"/>
        <v>20925.614033048252</v>
      </c>
      <c r="I38" s="5">
        <f t="shared" si="17"/>
        <v>51777.36560118902</v>
      </c>
      <c r="J38" s="26">
        <f t="shared" si="5"/>
        <v>0.16800273364281326</v>
      </c>
      <c r="L38" s="22">
        <f t="shared" si="18"/>
        <v>62232.615051598434</v>
      </c>
      <c r="M38" s="5">
        <f>scrimecost*Meta!O35</f>
        <v>2398.2560000000003</v>
      </c>
      <c r="N38" s="5">
        <f>L38-Grade11!L38</f>
        <v>2765.5639603474556</v>
      </c>
      <c r="O38" s="5">
        <f>Grade11!M38-M38</f>
        <v>120.09899999999971</v>
      </c>
      <c r="P38" s="22">
        <f t="shared" si="12"/>
        <v>289.15724065696043</v>
      </c>
      <c r="Q38" s="22"/>
      <c r="R38" s="22"/>
      <c r="S38" s="22">
        <f t="shared" si="6"/>
        <v>2107.8960670449642</v>
      </c>
      <c r="T38" s="22">
        <f t="shared" si="7"/>
        <v>635.52837353661778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46628.545966059777</v>
      </c>
      <c r="D39" s="5">
        <f t="shared" si="15"/>
        <v>44673.747570198015</v>
      </c>
      <c r="E39" s="5">
        <f t="shared" si="1"/>
        <v>35173.747570198015</v>
      </c>
      <c r="F39" s="5">
        <f t="shared" si="2"/>
        <v>11853.353338689452</v>
      </c>
      <c r="G39" s="5">
        <f t="shared" si="3"/>
        <v>32820.394231508559</v>
      </c>
      <c r="H39" s="22">
        <f t="shared" si="16"/>
        <v>21448.75438387445</v>
      </c>
      <c r="I39" s="5">
        <f t="shared" si="17"/>
        <v>52917.877089198919</v>
      </c>
      <c r="J39" s="26">
        <f t="shared" si="5"/>
        <v>0.170415751975249</v>
      </c>
      <c r="L39" s="22">
        <f t="shared" si="18"/>
        <v>63788.430427888379</v>
      </c>
      <c r="M39" s="5">
        <f>scrimecost*Meta!O36</f>
        <v>2398.2560000000003</v>
      </c>
      <c r="N39" s="5">
        <f>L39-Grade11!L39</f>
        <v>2834.7030593561067</v>
      </c>
      <c r="O39" s="5">
        <f>Grade11!M39-M39</f>
        <v>120.09899999999971</v>
      </c>
      <c r="P39" s="22">
        <f t="shared" si="12"/>
        <v>296.21740675772099</v>
      </c>
      <c r="Q39" s="22"/>
      <c r="R39" s="22"/>
      <c r="S39" s="22">
        <f t="shared" si="6"/>
        <v>2157.609331960427</v>
      </c>
      <c r="T39" s="22">
        <f t="shared" si="7"/>
        <v>625.03080356514135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47794.259615211282</v>
      </c>
      <c r="D40" s="5">
        <f t="shared" si="15"/>
        <v>45766.02125945298</v>
      </c>
      <c r="E40" s="5">
        <f t="shared" si="1"/>
        <v>36266.02125945298</v>
      </c>
      <c r="F40" s="5">
        <f t="shared" si="2"/>
        <v>12319.208067156698</v>
      </c>
      <c r="G40" s="5">
        <f t="shared" si="3"/>
        <v>33446.813192296278</v>
      </c>
      <c r="H40" s="22">
        <f t="shared" si="16"/>
        <v>21984.973243471319</v>
      </c>
      <c r="I40" s="5">
        <f t="shared" si="17"/>
        <v>54046.733121428901</v>
      </c>
      <c r="J40" s="26">
        <f t="shared" ref="J40:J56" si="19">(F40-(IF(A40&gt;startage,1,0)*(unempprob*300*52)))/(IF(A40&lt;startage,1,0)*((C40+H40)*(1-initialunempprob))+IF(A40&gt;=startage,1,0)*((C40+H40)*(1-unempprob)))</f>
        <v>0.17338426788732775</v>
      </c>
      <c r="L40" s="22">
        <f t="shared" si="18"/>
        <v>65383.1411885856</v>
      </c>
      <c r="M40" s="5">
        <f>scrimecost*Meta!O37</f>
        <v>2398.2560000000003</v>
      </c>
      <c r="N40" s="5">
        <f>L40-Grade11!L40</f>
        <v>2905.5706358400421</v>
      </c>
      <c r="O40" s="5">
        <f>Grade11!M40-M40</f>
        <v>120.09899999999971</v>
      </c>
      <c r="P40" s="22">
        <f t="shared" si="12"/>
        <v>304.13693714166413</v>
      </c>
      <c r="Q40" s="22"/>
      <c r="R40" s="22"/>
      <c r="S40" s="22">
        <f t="shared" ref="S40:S69" si="20">IF(A40&lt;startage,1,0)*(N40-Q40-R40)+IF(A40&gt;=startage,1,0)*completionprob*(N40*spart+O40+P40)</f>
        <v>2209.207999881773</v>
      </c>
      <c r="T40" s="22">
        <f t="shared" ref="T40:T69" si="21">S40/sreturn^(A40-startage+1)</f>
        <v>614.90507165927215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48989.116105591558</v>
      </c>
      <c r="D41" s="5">
        <f t="shared" si="15"/>
        <v>46885.601790939298</v>
      </c>
      <c r="E41" s="5">
        <f t="shared" si="1"/>
        <v>37385.601790939298</v>
      </c>
      <c r="F41" s="5">
        <f t="shared" si="2"/>
        <v>12796.709163835611</v>
      </c>
      <c r="G41" s="5">
        <f t="shared" si="3"/>
        <v>34088.892627103691</v>
      </c>
      <c r="H41" s="22">
        <f t="shared" si="16"/>
        <v>22534.597574558094</v>
      </c>
      <c r="I41" s="5">
        <f t="shared" si="17"/>
        <v>55203.810554464624</v>
      </c>
      <c r="J41" s="26">
        <f t="shared" si="19"/>
        <v>0.17628038097228246</v>
      </c>
      <c r="L41" s="22">
        <f t="shared" si="18"/>
        <v>67017.719718300228</v>
      </c>
      <c r="M41" s="5">
        <f>scrimecost*Meta!O38</f>
        <v>1602.2719999999999</v>
      </c>
      <c r="N41" s="5">
        <f>L41-Grade11!L41</f>
        <v>2978.2099017360306</v>
      </c>
      <c r="O41" s="5">
        <f>Grade11!M41-M41</f>
        <v>80.238000000000056</v>
      </c>
      <c r="P41" s="22">
        <f t="shared" si="12"/>
        <v>312.25445578520566</v>
      </c>
      <c r="Q41" s="22"/>
      <c r="R41" s="22"/>
      <c r="S41" s="22">
        <f t="shared" si="20"/>
        <v>2224.5874335011249</v>
      </c>
      <c r="T41" s="22">
        <f t="shared" si="21"/>
        <v>594.92717337713907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50213.844008231346</v>
      </c>
      <c r="D42" s="5">
        <f t="shared" si="15"/>
        <v>48033.171835712776</v>
      </c>
      <c r="E42" s="5">
        <f t="shared" si="1"/>
        <v>38533.171835712776</v>
      </c>
      <c r="F42" s="5">
        <f t="shared" si="2"/>
        <v>13286.147787931499</v>
      </c>
      <c r="G42" s="5">
        <f t="shared" si="3"/>
        <v>34747.024047781277</v>
      </c>
      <c r="H42" s="22">
        <f t="shared" si="16"/>
        <v>23097.962513922048</v>
      </c>
      <c r="I42" s="5">
        <f t="shared" si="17"/>
        <v>56389.814923326237</v>
      </c>
      <c r="J42" s="26">
        <f t="shared" si="19"/>
        <v>0.17910585715272614</v>
      </c>
      <c r="L42" s="22">
        <f t="shared" si="18"/>
        <v>68693.162711257726</v>
      </c>
      <c r="M42" s="5">
        <f>scrimecost*Meta!O39</f>
        <v>1602.2719999999999</v>
      </c>
      <c r="N42" s="5">
        <f>L42-Grade11!L42</f>
        <v>3052.6651492794335</v>
      </c>
      <c r="O42" s="5">
        <f>Grade11!M42-M42</f>
        <v>80.238000000000056</v>
      </c>
      <c r="P42" s="22">
        <f t="shared" si="12"/>
        <v>320.57491239483579</v>
      </c>
      <c r="Q42" s="22"/>
      <c r="R42" s="22"/>
      <c r="S42" s="22">
        <f t="shared" si="20"/>
        <v>2278.7982839859696</v>
      </c>
      <c r="T42" s="22">
        <f t="shared" si="21"/>
        <v>585.54876368180544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51469.190108437127</v>
      </c>
      <c r="D43" s="5">
        <f t="shared" si="15"/>
        <v>49209.431131605597</v>
      </c>
      <c r="E43" s="5">
        <f t="shared" si="1"/>
        <v>39709.431131605597</v>
      </c>
      <c r="F43" s="5">
        <f t="shared" si="2"/>
        <v>13787.822377629787</v>
      </c>
      <c r="G43" s="5">
        <f t="shared" si="3"/>
        <v>35421.608753975808</v>
      </c>
      <c r="H43" s="22">
        <f t="shared" si="16"/>
        <v>23675.411576770101</v>
      </c>
      <c r="I43" s="5">
        <f t="shared" si="17"/>
        <v>57605.469401409398</v>
      </c>
      <c r="J43" s="26">
        <f t="shared" si="19"/>
        <v>0.18186241927998828</v>
      </c>
      <c r="L43" s="22">
        <f t="shared" si="18"/>
        <v>70410.491779039163</v>
      </c>
      <c r="M43" s="5">
        <f>scrimecost*Meta!O40</f>
        <v>1602.2719999999999</v>
      </c>
      <c r="N43" s="5">
        <f>L43-Grade11!L43</f>
        <v>3128.9817780114099</v>
      </c>
      <c r="O43" s="5">
        <f>Grade11!M43-M43</f>
        <v>80.238000000000056</v>
      </c>
      <c r="P43" s="22">
        <f t="shared" si="12"/>
        <v>329.10338041970664</v>
      </c>
      <c r="Q43" s="22"/>
      <c r="R43" s="22"/>
      <c r="S43" s="22">
        <f t="shared" si="20"/>
        <v>2334.3644057329275</v>
      </c>
      <c r="T43" s="22">
        <f t="shared" si="21"/>
        <v>576.32664092251161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52755.919861148046</v>
      </c>
      <c r="D44" s="5">
        <f t="shared" si="15"/>
        <v>50415.096909895728</v>
      </c>
      <c r="E44" s="5">
        <f t="shared" si="1"/>
        <v>40915.096909895728</v>
      </c>
      <c r="F44" s="5">
        <f t="shared" si="2"/>
        <v>14302.038832070528</v>
      </c>
      <c r="G44" s="5">
        <f t="shared" si="3"/>
        <v>36113.058077825204</v>
      </c>
      <c r="H44" s="22">
        <f t="shared" si="16"/>
        <v>24267.29686618935</v>
      </c>
      <c r="I44" s="5">
        <f t="shared" si="17"/>
        <v>58851.515241444627</v>
      </c>
      <c r="J44" s="26">
        <f t="shared" si="19"/>
        <v>0.18455174818463418</v>
      </c>
      <c r="L44" s="22">
        <f t="shared" si="18"/>
        <v>72170.754073515141</v>
      </c>
      <c r="M44" s="5">
        <f>scrimecost*Meta!O41</f>
        <v>1602.2719999999999</v>
      </c>
      <c r="N44" s="5">
        <f>L44-Grade11!L44</f>
        <v>3207.2063224617013</v>
      </c>
      <c r="O44" s="5">
        <f>Grade11!M44-M44</f>
        <v>80.238000000000056</v>
      </c>
      <c r="P44" s="22">
        <f t="shared" si="12"/>
        <v>337.84506014519928</v>
      </c>
      <c r="Q44" s="22"/>
      <c r="R44" s="22"/>
      <c r="S44" s="22">
        <f t="shared" si="20"/>
        <v>2391.3196805235698</v>
      </c>
      <c r="T44" s="22">
        <f t="shared" si="21"/>
        <v>567.25788247561718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54074.817857676753</v>
      </c>
      <c r="D45" s="5">
        <f t="shared" si="15"/>
        <v>51650.90433264312</v>
      </c>
      <c r="E45" s="5">
        <f t="shared" si="1"/>
        <v>42150.90433264312</v>
      </c>
      <c r="F45" s="5">
        <f t="shared" si="2"/>
        <v>14829.110697872293</v>
      </c>
      <c r="G45" s="5">
        <f t="shared" si="3"/>
        <v>36821.793634770831</v>
      </c>
      <c r="H45" s="22">
        <f t="shared" si="16"/>
        <v>24873.979287844086</v>
      </c>
      <c r="I45" s="5">
        <f t="shared" si="17"/>
        <v>60128.712227480741</v>
      </c>
      <c r="J45" s="26">
        <f t="shared" si="19"/>
        <v>0.18717548370136197</v>
      </c>
      <c r="L45" s="22">
        <f t="shared" si="18"/>
        <v>73975.022925353027</v>
      </c>
      <c r="M45" s="5">
        <f>scrimecost*Meta!O42</f>
        <v>1602.2719999999999</v>
      </c>
      <c r="N45" s="5">
        <f>L45-Grade11!L45</f>
        <v>3287.3864805232588</v>
      </c>
      <c r="O45" s="5">
        <f>Grade11!M45-M45</f>
        <v>80.238000000000056</v>
      </c>
      <c r="P45" s="22">
        <f t="shared" si="12"/>
        <v>346.80528186382929</v>
      </c>
      <c r="Q45" s="22"/>
      <c r="R45" s="22"/>
      <c r="S45" s="22">
        <f t="shared" si="20"/>
        <v>2449.6988371839834</v>
      </c>
      <c r="T45" s="22">
        <f t="shared" si="21"/>
        <v>558.33963170985169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55426.688304118667</v>
      </c>
      <c r="D46" s="5">
        <f t="shared" si="15"/>
        <v>52917.606940959195</v>
      </c>
      <c r="E46" s="5">
        <f t="shared" si="1"/>
        <v>43417.606940959195</v>
      </c>
      <c r="F46" s="5">
        <f t="shared" si="2"/>
        <v>15369.359360319097</v>
      </c>
      <c r="G46" s="5">
        <f t="shared" si="3"/>
        <v>37548.247580640098</v>
      </c>
      <c r="H46" s="22">
        <f t="shared" si="16"/>
        <v>25495.828770040185</v>
      </c>
      <c r="I46" s="5">
        <f t="shared" si="17"/>
        <v>61437.83913816775</v>
      </c>
      <c r="J46" s="26">
        <f t="shared" si="19"/>
        <v>0.18973522566890125</v>
      </c>
      <c r="L46" s="22">
        <f t="shared" si="18"/>
        <v>75824.398498486844</v>
      </c>
      <c r="M46" s="5">
        <f>scrimecost*Meta!O43</f>
        <v>888.71999999999991</v>
      </c>
      <c r="N46" s="5">
        <f>L46-Grade11!L46</f>
        <v>3369.5711425363406</v>
      </c>
      <c r="O46" s="5">
        <f>Grade11!M46-M46</f>
        <v>44.504999999999995</v>
      </c>
      <c r="P46" s="22">
        <f t="shared" si="12"/>
        <v>355.98950912542495</v>
      </c>
      <c r="Q46" s="22"/>
      <c r="R46" s="22"/>
      <c r="S46" s="22">
        <f t="shared" si="20"/>
        <v>2475.9127197608982</v>
      </c>
      <c r="T46" s="22">
        <f t="shared" si="21"/>
        <v>542.20553798467643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56812.355511721624</v>
      </c>
      <c r="D47" s="5">
        <f t="shared" si="15"/>
        <v>54215.977114483168</v>
      </c>
      <c r="E47" s="5">
        <f t="shared" si="1"/>
        <v>44715.977114483168</v>
      </c>
      <c r="F47" s="5">
        <f t="shared" si="2"/>
        <v>15923.114239327071</v>
      </c>
      <c r="G47" s="5">
        <f t="shared" si="3"/>
        <v>38292.862875156097</v>
      </c>
      <c r="H47" s="22">
        <f t="shared" si="16"/>
        <v>26133.224489291184</v>
      </c>
      <c r="I47" s="5">
        <f t="shared" si="17"/>
        <v>62779.69422162194</v>
      </c>
      <c r="J47" s="26">
        <f t="shared" si="19"/>
        <v>0.19223253490552494</v>
      </c>
      <c r="L47" s="22">
        <f t="shared" si="18"/>
        <v>77720.008460949</v>
      </c>
      <c r="M47" s="5">
        <f>scrimecost*Meta!O44</f>
        <v>888.71999999999991</v>
      </c>
      <c r="N47" s="5">
        <f>L47-Grade11!L47</f>
        <v>3453.8104210997262</v>
      </c>
      <c r="O47" s="5">
        <f>Grade11!M47-M47</f>
        <v>44.504999999999995</v>
      </c>
      <c r="P47" s="22">
        <f t="shared" si="12"/>
        <v>365.40334206856056</v>
      </c>
      <c r="Q47" s="22"/>
      <c r="R47" s="22"/>
      <c r="S47" s="22">
        <f t="shared" si="20"/>
        <v>2537.2473212272212</v>
      </c>
      <c r="T47" s="22">
        <f t="shared" si="21"/>
        <v>533.86847825530401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58232.664399514659</v>
      </c>
      <c r="D48" s="5">
        <f t="shared" si="15"/>
        <v>55546.806542345243</v>
      </c>
      <c r="E48" s="5">
        <f t="shared" si="1"/>
        <v>46046.806542345243</v>
      </c>
      <c r="F48" s="5">
        <f t="shared" si="2"/>
        <v>16490.712990310247</v>
      </c>
      <c r="G48" s="5">
        <f t="shared" si="3"/>
        <v>39056.093552034996</v>
      </c>
      <c r="H48" s="22">
        <f t="shared" si="16"/>
        <v>26786.555101523463</v>
      </c>
      <c r="I48" s="5">
        <f t="shared" si="17"/>
        <v>64155.095682162486</v>
      </c>
      <c r="J48" s="26">
        <f t="shared" si="19"/>
        <v>0.19466893416076755</v>
      </c>
      <c r="L48" s="22">
        <f t="shared" si="18"/>
        <v>79663.00867247273</v>
      </c>
      <c r="M48" s="5">
        <f>scrimecost*Meta!O45</f>
        <v>888.71999999999991</v>
      </c>
      <c r="N48" s="5">
        <f>L48-Grade11!L48</f>
        <v>3540.155681627235</v>
      </c>
      <c r="O48" s="5">
        <f>Grade11!M48-M48</f>
        <v>44.504999999999995</v>
      </c>
      <c r="P48" s="22">
        <f t="shared" si="12"/>
        <v>375.05252083527461</v>
      </c>
      <c r="Q48" s="22"/>
      <c r="R48" s="22"/>
      <c r="S48" s="22">
        <f t="shared" si="20"/>
        <v>2600.1152877302266</v>
      </c>
      <c r="T48" s="22">
        <f t="shared" si="21"/>
        <v>525.66243152715936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59688.481009502524</v>
      </c>
      <c r="D49" s="5">
        <f t="shared" si="15"/>
        <v>56910.906705903872</v>
      </c>
      <c r="E49" s="5">
        <f t="shared" si="1"/>
        <v>47410.906705903872</v>
      </c>
      <c r="F49" s="5">
        <f t="shared" si="2"/>
        <v>17072.501710068002</v>
      </c>
      <c r="G49" s="5">
        <f t="shared" si="3"/>
        <v>39838.404995835866</v>
      </c>
      <c r="H49" s="22">
        <f t="shared" si="16"/>
        <v>27456.218979061548</v>
      </c>
      <c r="I49" s="5">
        <f t="shared" si="17"/>
        <v>65564.88217921654</v>
      </c>
      <c r="J49" s="26">
        <f t="shared" si="19"/>
        <v>0.1970459090439311</v>
      </c>
      <c r="L49" s="22">
        <f t="shared" si="18"/>
        <v>81654.583889284535</v>
      </c>
      <c r="M49" s="5">
        <f>scrimecost*Meta!O46</f>
        <v>888.71999999999991</v>
      </c>
      <c r="N49" s="5">
        <f>L49-Grade11!L49</f>
        <v>3628.659573667901</v>
      </c>
      <c r="O49" s="5">
        <f>Grade11!M49-M49</f>
        <v>44.504999999999995</v>
      </c>
      <c r="P49" s="22">
        <f t="shared" si="12"/>
        <v>384.94292907115636</v>
      </c>
      <c r="Q49" s="22"/>
      <c r="R49" s="22"/>
      <c r="S49" s="22">
        <f t="shared" si="20"/>
        <v>2664.5549533957878</v>
      </c>
      <c r="T49" s="22">
        <f t="shared" si="21"/>
        <v>517.58523005228983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61180.693034740085</v>
      </c>
      <c r="D50" s="5">
        <f t="shared" si="15"/>
        <v>58309.109373551466</v>
      </c>
      <c r="E50" s="5">
        <f t="shared" si="1"/>
        <v>48809.109373551466</v>
      </c>
      <c r="F50" s="5">
        <f t="shared" si="2"/>
        <v>17668.8351478197</v>
      </c>
      <c r="G50" s="5">
        <f t="shared" si="3"/>
        <v>40640.274225731766</v>
      </c>
      <c r="H50" s="22">
        <f t="shared" si="16"/>
        <v>28142.624453538087</v>
      </c>
      <c r="I50" s="5">
        <f t="shared" si="17"/>
        <v>67009.913338696962</v>
      </c>
      <c r="J50" s="26">
        <f t="shared" si="19"/>
        <v>0.19936490892994427</v>
      </c>
      <c r="L50" s="22">
        <f t="shared" si="18"/>
        <v>83695.948486516645</v>
      </c>
      <c r="M50" s="5">
        <f>scrimecost*Meta!O47</f>
        <v>888.71999999999991</v>
      </c>
      <c r="N50" s="5">
        <f>L50-Grade11!L50</f>
        <v>3719.3760630096076</v>
      </c>
      <c r="O50" s="5">
        <f>Grade11!M50-M50</f>
        <v>44.504999999999995</v>
      </c>
      <c r="P50" s="22">
        <f t="shared" si="12"/>
        <v>395.08059751293519</v>
      </c>
      <c r="Q50" s="22"/>
      <c r="R50" s="22"/>
      <c r="S50" s="22">
        <f t="shared" si="20"/>
        <v>2730.6056107030031</v>
      </c>
      <c r="T50" s="22">
        <f t="shared" si="21"/>
        <v>509.63474606723724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62710.21036060858</v>
      </c>
      <c r="D51" s="5">
        <f t="shared" si="15"/>
        <v>59742.267107890249</v>
      </c>
      <c r="E51" s="5">
        <f t="shared" si="1"/>
        <v>50242.267107890249</v>
      </c>
      <c r="F51" s="5">
        <f t="shared" si="2"/>
        <v>18280.076921515192</v>
      </c>
      <c r="G51" s="5">
        <f t="shared" si="3"/>
        <v>41462.190186375054</v>
      </c>
      <c r="H51" s="22">
        <f t="shared" si="16"/>
        <v>28846.190064876537</v>
      </c>
      <c r="I51" s="5">
        <f t="shared" si="17"/>
        <v>68491.07027716437</v>
      </c>
      <c r="J51" s="26">
        <f t="shared" si="19"/>
        <v>0.20162734784312791</v>
      </c>
      <c r="L51" s="22">
        <f t="shared" si="18"/>
        <v>85788.347198679563</v>
      </c>
      <c r="M51" s="5">
        <f>scrimecost*Meta!O48</f>
        <v>468.83199999999999</v>
      </c>
      <c r="N51" s="5">
        <f>L51-Grade11!L51</f>
        <v>3812.3604645848245</v>
      </c>
      <c r="O51" s="5">
        <f>Grade11!M51-M51</f>
        <v>23.478000000000009</v>
      </c>
      <c r="P51" s="22">
        <f t="shared" si="12"/>
        <v>405.47170766575863</v>
      </c>
      <c r="Q51" s="22"/>
      <c r="R51" s="22"/>
      <c r="S51" s="22">
        <f t="shared" si="20"/>
        <v>2778.5211274428784</v>
      </c>
      <c r="T51" s="22">
        <f t="shared" si="21"/>
        <v>498.26067655691304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64277.965619623807</v>
      </c>
      <c r="D52" s="5">
        <f t="shared" si="15"/>
        <v>61211.253785587513</v>
      </c>
      <c r="E52" s="5">
        <f t="shared" si="1"/>
        <v>51711.253785587513</v>
      </c>
      <c r="F52" s="5">
        <f t="shared" si="2"/>
        <v>18906.599739553072</v>
      </c>
      <c r="G52" s="5">
        <f t="shared" si="3"/>
        <v>42304.65404603444</v>
      </c>
      <c r="H52" s="22">
        <f t="shared" si="16"/>
        <v>29567.344816498451</v>
      </c>
      <c r="I52" s="5">
        <f t="shared" si="17"/>
        <v>70009.256139093486</v>
      </c>
      <c r="J52" s="26">
        <f t="shared" si="19"/>
        <v>0.20383460531940459</v>
      </c>
      <c r="L52" s="22">
        <f t="shared" si="18"/>
        <v>87933.055878646555</v>
      </c>
      <c r="M52" s="5">
        <f>scrimecost*Meta!O49</f>
        <v>468.83199999999999</v>
      </c>
      <c r="N52" s="5">
        <f>L52-Grade11!L52</f>
        <v>3907.6694761994731</v>
      </c>
      <c r="O52" s="5">
        <f>Grade11!M52-M52</f>
        <v>23.478000000000009</v>
      </c>
      <c r="P52" s="22">
        <f t="shared" si="12"/>
        <v>416.12259557240253</v>
      </c>
      <c r="Q52" s="22"/>
      <c r="R52" s="22"/>
      <c r="S52" s="22">
        <f t="shared" si="20"/>
        <v>2847.915599276283</v>
      </c>
      <c r="T52" s="22">
        <f t="shared" si="21"/>
        <v>490.69641236843717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65884.914760114392</v>
      </c>
      <c r="D53" s="5">
        <f t="shared" si="15"/>
        <v>62716.965130227189</v>
      </c>
      <c r="E53" s="5">
        <f t="shared" si="1"/>
        <v>53216.965130227189</v>
      </c>
      <c r="F53" s="5">
        <f t="shared" si="2"/>
        <v>19548.785628041896</v>
      </c>
      <c r="G53" s="5">
        <f t="shared" si="3"/>
        <v>43168.179502185289</v>
      </c>
      <c r="H53" s="22">
        <f t="shared" si="16"/>
        <v>30306.528436910903</v>
      </c>
      <c r="I53" s="5">
        <f t="shared" si="17"/>
        <v>71565.3966475708</v>
      </c>
      <c r="J53" s="26">
        <f t="shared" si="19"/>
        <v>0.20598802724747947</v>
      </c>
      <c r="L53" s="22">
        <f t="shared" si="18"/>
        <v>90131.382275612705</v>
      </c>
      <c r="M53" s="5">
        <f>scrimecost*Meta!O50</f>
        <v>468.83199999999999</v>
      </c>
      <c r="N53" s="5">
        <f>L53-Grade11!L53</f>
        <v>4005.3612131044501</v>
      </c>
      <c r="O53" s="5">
        <f>Grade11!M53-M53</f>
        <v>23.478000000000009</v>
      </c>
      <c r="P53" s="22">
        <f t="shared" si="12"/>
        <v>427.03975567671262</v>
      </c>
      <c r="Q53" s="22"/>
      <c r="R53" s="22"/>
      <c r="S53" s="22">
        <f t="shared" si="20"/>
        <v>2919.0449329054991</v>
      </c>
      <c r="T53" s="22">
        <f t="shared" si="21"/>
        <v>483.24726729529414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67532.037629117243</v>
      </c>
      <c r="D54" s="5">
        <f t="shared" si="15"/>
        <v>64260.319258482865</v>
      </c>
      <c r="E54" s="5">
        <f t="shared" si="1"/>
        <v>54760.319258482865</v>
      </c>
      <c r="F54" s="5">
        <f t="shared" si="2"/>
        <v>20207.026163742943</v>
      </c>
      <c r="G54" s="5">
        <f t="shared" si="3"/>
        <v>44053.293094739922</v>
      </c>
      <c r="H54" s="22">
        <f t="shared" si="16"/>
        <v>31064.191647833679</v>
      </c>
      <c r="I54" s="5">
        <f t="shared" si="17"/>
        <v>73160.440668760086</v>
      </c>
      <c r="J54" s="26">
        <f t="shared" si="19"/>
        <v>0.20808892668950368</v>
      </c>
      <c r="L54" s="22">
        <f t="shared" si="18"/>
        <v>92384.666832503019</v>
      </c>
      <c r="M54" s="5">
        <f>scrimecost*Meta!O51</f>
        <v>468.83199999999999</v>
      </c>
      <c r="N54" s="5">
        <f>L54-Grade11!L54</f>
        <v>4105.495243432073</v>
      </c>
      <c r="O54" s="5">
        <f>Grade11!M54-M54</f>
        <v>23.478000000000009</v>
      </c>
      <c r="P54" s="22">
        <f t="shared" si="12"/>
        <v>438.22984478363043</v>
      </c>
      <c r="Q54" s="22"/>
      <c r="R54" s="22"/>
      <c r="S54" s="22">
        <f t="shared" si="20"/>
        <v>2991.9524998754587</v>
      </c>
      <c r="T54" s="22">
        <f t="shared" si="21"/>
        <v>475.91147827331025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69220.33856984516</v>
      </c>
      <c r="D55" s="5">
        <f t="shared" si="15"/>
        <v>65842.257239944913</v>
      </c>
      <c r="E55" s="5">
        <f t="shared" si="1"/>
        <v>56342.257239944913</v>
      </c>
      <c r="F55" s="5">
        <f t="shared" si="2"/>
        <v>20881.722712836505</v>
      </c>
      <c r="G55" s="5">
        <f t="shared" si="3"/>
        <v>44960.534527108408</v>
      </c>
      <c r="H55" s="22">
        <f t="shared" si="16"/>
        <v>31840.796439029516</v>
      </c>
      <c r="I55" s="5">
        <f t="shared" si="17"/>
        <v>74795.36079047907</v>
      </c>
      <c r="J55" s="26">
        <f t="shared" si="19"/>
        <v>0.21013858468172239</v>
      </c>
      <c r="L55" s="22">
        <f t="shared" si="18"/>
        <v>94694.283503315586</v>
      </c>
      <c r="M55" s="5">
        <f>scrimecost*Meta!O52</f>
        <v>468.83199999999999</v>
      </c>
      <c r="N55" s="5">
        <f>L55-Grade11!L55</f>
        <v>4208.1326245178498</v>
      </c>
      <c r="O55" s="5">
        <f>Grade11!M55-M55</f>
        <v>23.478000000000009</v>
      </c>
      <c r="P55" s="22">
        <f t="shared" si="12"/>
        <v>449.69968611822105</v>
      </c>
      <c r="Q55" s="22"/>
      <c r="R55" s="22"/>
      <c r="S55" s="22">
        <f t="shared" si="20"/>
        <v>3066.6827560196443</v>
      </c>
      <c r="T55" s="22">
        <f t="shared" si="21"/>
        <v>468.68730967251776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70950.847034091305</v>
      </c>
      <c r="D56" s="5">
        <f t="shared" si="15"/>
        <v>67463.743670943557</v>
      </c>
      <c r="E56" s="5">
        <f t="shared" si="1"/>
        <v>57963.743670943557</v>
      </c>
      <c r="F56" s="5">
        <f t="shared" si="2"/>
        <v>21573.286675657426</v>
      </c>
      <c r="G56" s="5">
        <f t="shared" si="3"/>
        <v>45890.456995286135</v>
      </c>
      <c r="H56" s="22">
        <f t="shared" si="16"/>
        <v>32636.816350005258</v>
      </c>
      <c r="I56" s="5">
        <f t="shared" si="17"/>
        <v>76471.15391524107</v>
      </c>
      <c r="J56" s="26">
        <f t="shared" si="19"/>
        <v>0.21213825101559436</v>
      </c>
      <c r="L56" s="22">
        <f t="shared" si="18"/>
        <v>97061.640590898489</v>
      </c>
      <c r="M56" s="5">
        <f>scrimecost*Meta!O53</f>
        <v>141.68</v>
      </c>
      <c r="N56" s="5">
        <f>L56-Grade11!L56</f>
        <v>4313.3359401308262</v>
      </c>
      <c r="O56" s="5">
        <f>Grade11!M56-M56</f>
        <v>7.0949999999999989</v>
      </c>
      <c r="P56" s="22">
        <f t="shared" si="12"/>
        <v>461.45627348617666</v>
      </c>
      <c r="Q56" s="22"/>
      <c r="R56" s="22"/>
      <c r="S56" s="22">
        <f t="shared" si="20"/>
        <v>3127.8648655674692</v>
      </c>
      <c r="T56" s="22">
        <f t="shared" si="21"/>
        <v>459.30924138112368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141.68</v>
      </c>
      <c r="N57" s="5">
        <f>L57-Grade11!L57</f>
        <v>0</v>
      </c>
      <c r="O57" s="5">
        <f>Grade11!M57-M57</f>
        <v>7.0949999999999989</v>
      </c>
      <c r="Q57" s="22"/>
      <c r="R57" s="22"/>
      <c r="S57" s="22">
        <f t="shared" si="20"/>
        <v>6.6763949999999985</v>
      </c>
      <c r="T57" s="22">
        <f t="shared" si="21"/>
        <v>0.94198087059330671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141.68</v>
      </c>
      <c r="N58" s="5">
        <f>L58-Grade11!L58</f>
        <v>0</v>
      </c>
      <c r="O58" s="5">
        <f>Grade11!M58-M58</f>
        <v>7.0949999999999989</v>
      </c>
      <c r="Q58" s="22"/>
      <c r="R58" s="22"/>
      <c r="S58" s="22">
        <f t="shared" si="20"/>
        <v>6.6763949999999985</v>
      </c>
      <c r="T58" s="22">
        <f t="shared" si="21"/>
        <v>0.90507577689638352</v>
      </c>
    </row>
    <row r="59" spans="1:20" x14ac:dyDescent="0.2">
      <c r="A59" s="5">
        <v>68</v>
      </c>
      <c r="H59" s="21"/>
      <c r="I59" s="5"/>
      <c r="M59" s="5">
        <f>scrimecost*Meta!O56</f>
        <v>141.68</v>
      </c>
      <c r="N59" s="5">
        <f>L59-Grade11!L59</f>
        <v>0</v>
      </c>
      <c r="O59" s="5">
        <f>Grade11!M59-M59</f>
        <v>7.0949999999999989</v>
      </c>
      <c r="Q59" s="22"/>
      <c r="R59" s="22"/>
      <c r="S59" s="22">
        <f t="shared" si="20"/>
        <v>6.6763949999999985</v>
      </c>
      <c r="T59" s="22">
        <f t="shared" si="21"/>
        <v>0.86961655750890421</v>
      </c>
    </row>
    <row r="60" spans="1:20" x14ac:dyDescent="0.2">
      <c r="A60" s="5">
        <v>69</v>
      </c>
      <c r="H60" s="21"/>
      <c r="I60" s="5"/>
      <c r="M60" s="5">
        <f>scrimecost*Meta!O57</f>
        <v>141.68</v>
      </c>
      <c r="N60" s="5">
        <f>L60-Grade11!L60</f>
        <v>0</v>
      </c>
      <c r="O60" s="5">
        <f>Grade11!M60-M60</f>
        <v>7.0949999999999989</v>
      </c>
      <c r="Q60" s="22"/>
      <c r="R60" s="22"/>
      <c r="S60" s="22">
        <f t="shared" si="20"/>
        <v>6.6763949999999985</v>
      </c>
      <c r="T60" s="22">
        <f t="shared" si="21"/>
        <v>0.83554656571061203</v>
      </c>
    </row>
    <row r="61" spans="1:20" x14ac:dyDescent="0.2">
      <c r="A61" s="5">
        <v>70</v>
      </c>
      <c r="H61" s="21"/>
      <c r="I61" s="5"/>
      <c r="M61" s="5">
        <f>scrimecost*Meta!O58</f>
        <v>141.68</v>
      </c>
      <c r="N61" s="5">
        <f>L61-Grade11!L61</f>
        <v>0</v>
      </c>
      <c r="O61" s="5">
        <f>Grade11!M61-M61</f>
        <v>7.0949999999999989</v>
      </c>
      <c r="Q61" s="22"/>
      <c r="R61" s="22"/>
      <c r="S61" s="22">
        <f t="shared" si="20"/>
        <v>6.6763949999999985</v>
      </c>
      <c r="T61" s="22">
        <f t="shared" si="21"/>
        <v>0.80281137409650771</v>
      </c>
    </row>
    <row r="62" spans="1:20" x14ac:dyDescent="0.2">
      <c r="A62" s="5">
        <v>71</v>
      </c>
      <c r="H62" s="21"/>
      <c r="I62" s="5"/>
      <c r="M62" s="5">
        <f>scrimecost*Meta!O59</f>
        <v>141.68</v>
      </c>
      <c r="N62" s="5">
        <f>L62-Grade11!L62</f>
        <v>0</v>
      </c>
      <c r="O62" s="5">
        <f>Grade11!M62-M62</f>
        <v>7.0949999999999989</v>
      </c>
      <c r="Q62" s="22"/>
      <c r="R62" s="22"/>
      <c r="S62" s="22">
        <f t="shared" si="20"/>
        <v>6.6763949999999985</v>
      </c>
      <c r="T62" s="22">
        <f t="shared" si="21"/>
        <v>0.77135868762812299</v>
      </c>
    </row>
    <row r="63" spans="1:20" x14ac:dyDescent="0.2">
      <c r="A63" s="5">
        <v>72</v>
      </c>
      <c r="H63" s="21"/>
      <c r="M63" s="5">
        <f>scrimecost*Meta!O60</f>
        <v>141.68</v>
      </c>
      <c r="N63" s="5">
        <f>L63-Grade11!L63</f>
        <v>0</v>
      </c>
      <c r="O63" s="5">
        <f>Grade11!M63-M63</f>
        <v>7.0949999999999989</v>
      </c>
      <c r="Q63" s="22"/>
      <c r="R63" s="22"/>
      <c r="S63" s="22">
        <f t="shared" si="20"/>
        <v>6.6763949999999985</v>
      </c>
      <c r="T63" s="22">
        <f t="shared" si="21"/>
        <v>0.74113826009128592</v>
      </c>
    </row>
    <row r="64" spans="1:20" x14ac:dyDescent="0.2">
      <c r="A64" s="5">
        <v>73</v>
      </c>
      <c r="H64" s="21"/>
      <c r="M64" s="5">
        <f>scrimecost*Meta!O61</f>
        <v>141.68</v>
      </c>
      <c r="N64" s="5">
        <f>L64-Grade11!L64</f>
        <v>0</v>
      </c>
      <c r="O64" s="5">
        <f>Grade11!M64-M64</f>
        <v>7.0949999999999989</v>
      </c>
      <c r="Q64" s="22"/>
      <c r="R64" s="22"/>
      <c r="S64" s="22">
        <f t="shared" si="20"/>
        <v>6.6763949999999985</v>
      </c>
      <c r="T64" s="22">
        <f t="shared" si="21"/>
        <v>0.71210181382691939</v>
      </c>
    </row>
    <row r="65" spans="1:20" x14ac:dyDescent="0.2">
      <c r="A65" s="5">
        <v>74</v>
      </c>
      <c r="H65" s="21"/>
      <c r="M65" s="5">
        <f>scrimecost*Meta!O62</f>
        <v>141.68</v>
      </c>
      <c r="N65" s="5">
        <f>L65-Grade11!L65</f>
        <v>0</v>
      </c>
      <c r="O65" s="5">
        <f>Grade11!M65-M65</f>
        <v>7.0949999999999989</v>
      </c>
      <c r="Q65" s="22"/>
      <c r="R65" s="22"/>
      <c r="S65" s="22">
        <f t="shared" si="20"/>
        <v>6.6763949999999985</v>
      </c>
      <c r="T65" s="22">
        <f t="shared" si="21"/>
        <v>0.68420296260664049</v>
      </c>
    </row>
    <row r="66" spans="1:20" x14ac:dyDescent="0.2">
      <c r="A66" s="5">
        <v>75</v>
      </c>
      <c r="H66" s="21"/>
      <c r="M66" s="5">
        <f>scrimecost*Meta!O63</f>
        <v>141.68</v>
      </c>
      <c r="N66" s="5">
        <f>L66-Grade11!L66</f>
        <v>0</v>
      </c>
      <c r="O66" s="5">
        <f>Grade11!M66-M66</f>
        <v>7.0949999999999989</v>
      </c>
      <c r="Q66" s="22"/>
      <c r="R66" s="22"/>
      <c r="S66" s="22">
        <f t="shared" si="20"/>
        <v>6.6763949999999985</v>
      </c>
      <c r="T66" s="22">
        <f t="shared" si="21"/>
        <v>0.65739713752995232</v>
      </c>
    </row>
    <row r="67" spans="1:20" x14ac:dyDescent="0.2">
      <c r="A67" s="5">
        <v>76</v>
      </c>
      <c r="H67" s="21"/>
      <c r="M67" s="5">
        <f>scrimecost*Meta!O64</f>
        <v>141.68</v>
      </c>
      <c r="N67" s="5">
        <f>L67-Grade11!L67</f>
        <v>0</v>
      </c>
      <c r="O67" s="5">
        <f>Grade11!M67-M67</f>
        <v>7.0949999999999989</v>
      </c>
      <c r="Q67" s="22"/>
      <c r="R67" s="22"/>
      <c r="S67" s="22">
        <f t="shared" si="20"/>
        <v>6.6763949999999985</v>
      </c>
      <c r="T67" s="22">
        <f t="shared" si="21"/>
        <v>0.63164151582465045</v>
      </c>
    </row>
    <row r="68" spans="1:20" x14ac:dyDescent="0.2">
      <c r="A68" s="5">
        <v>77</v>
      </c>
      <c r="H68" s="21"/>
      <c r="M68" s="5">
        <f>scrimecost*Meta!O65</f>
        <v>141.68</v>
      </c>
      <c r="N68" s="5">
        <f>L68-Grade11!L68</f>
        <v>0</v>
      </c>
      <c r="O68" s="5">
        <f>Grade11!M68-M68</f>
        <v>7.0949999999999989</v>
      </c>
      <c r="Q68" s="22"/>
      <c r="R68" s="22"/>
      <c r="S68" s="22">
        <f t="shared" si="20"/>
        <v>6.6763949999999985</v>
      </c>
      <c r="T68" s="22">
        <f t="shared" si="21"/>
        <v>0.60689495243669844</v>
      </c>
    </row>
    <row r="69" spans="1:20" x14ac:dyDescent="0.2">
      <c r="A69" s="5">
        <v>78</v>
      </c>
      <c r="H69" s="21"/>
      <c r="M69" s="5">
        <f>scrimecost*Meta!O66</f>
        <v>141.68</v>
      </c>
      <c r="N69" s="5">
        <f>L69-Grade11!L69</f>
        <v>0</v>
      </c>
      <c r="O69" s="5">
        <f>Grade11!M69-M69</f>
        <v>7.0949999999999989</v>
      </c>
      <c r="Q69" s="22"/>
      <c r="R69" s="22"/>
      <c r="S69" s="22">
        <f t="shared" si="20"/>
        <v>6.6763949999999985</v>
      </c>
      <c r="T69" s="22">
        <f t="shared" si="21"/>
        <v>0.58311791430028803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4.7564737704064441E-8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Meta!A7+6</f>
        <v>19</v>
      </c>
      <c r="C2" s="7">
        <f>Meta!B7</f>
        <v>45873</v>
      </c>
      <c r="D2" s="7">
        <f>Meta!C7</f>
        <v>20957</v>
      </c>
      <c r="E2" s="1">
        <f>Meta!D7</f>
        <v>6.0999999999999999E-2</v>
      </c>
      <c r="F2" s="1">
        <f>Meta!F7</f>
        <v>0.66800000000000004</v>
      </c>
      <c r="G2" s="1">
        <f>Meta!I7</f>
        <v>1.8652741552202943</v>
      </c>
      <c r="H2" s="1">
        <f>Meta!E7</f>
        <v>0.61399999999999999</v>
      </c>
      <c r="I2" s="13"/>
      <c r="J2" s="1">
        <f>Meta!X6</f>
        <v>0.66200000000000003</v>
      </c>
      <c r="K2" s="1">
        <f>Meta!D6</f>
        <v>6.3E-2</v>
      </c>
      <c r="L2" s="29"/>
      <c r="N2" s="22">
        <f>Meta!T7</f>
        <v>45873</v>
      </c>
      <c r="O2" s="22">
        <f>Meta!U7</f>
        <v>20957</v>
      </c>
      <c r="P2" s="1">
        <f>Meta!V7</f>
        <v>6.0999999999999999E-2</v>
      </c>
      <c r="Q2" s="1">
        <f>Meta!X7</f>
        <v>0.66800000000000004</v>
      </c>
      <c r="R2" s="22">
        <f>Meta!W7</f>
        <v>2534</v>
      </c>
      <c r="T2" s="12">
        <f>IRR(S5:S69)+1</f>
        <v>1.0395623856521348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2222.9818209943664</v>
      </c>
      <c r="D9" s="5">
        <f t="shared" ref="D9:D36" si="0">IF(A9&lt;startage,1,0)*(C9*(1-initialunempprob))+IF(A9=startage,1,0)*(C9*(1-unempprob))+IF(A9&gt;startage,1,0)*(C9*(1-unempprob)+unempprob*300*52)</f>
        <v>2082.9339662717216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159.34444841978669</v>
      </c>
      <c r="G9" s="5">
        <f t="shared" ref="G9:G56" si="3">D9-F9</f>
        <v>1923.5895178519349</v>
      </c>
      <c r="H9" s="22">
        <f>0.1*Grade12!H9</f>
        <v>1022.5536758755427</v>
      </c>
      <c r="I9" s="5">
        <f t="shared" ref="I9:I36" si="4">G9+IF(A9&lt;startage,1,0)*(H9*(1-initialunempprob))+IF(A9&gt;=startage,1,0)*(H9*(1-unempprob))</f>
        <v>2881.7223121473185</v>
      </c>
      <c r="J9" s="26">
        <f t="shared" ref="J9:J56" si="5">(F9-(IF(A9&gt;startage,1,0)*(unempprob*300*52)))/(IF(A9&lt;startage,1,0)*((C9+H9)*(1-initialunempprob))+IF(A9&gt;=startage,1,0)*((C9+H9)*(1-unempprob)))</f>
        <v>5.2397550256368518E-2</v>
      </c>
      <c r="L9" s="22">
        <f>0.1*Grade12!L9</f>
        <v>3041.0667605671051</v>
      </c>
      <c r="M9" s="5">
        <f>scrimecost*Meta!O6</f>
        <v>8352.0640000000003</v>
      </c>
      <c r="N9" s="5">
        <f>L9-Grade12!L9</f>
        <v>-27369.600845103945</v>
      </c>
      <c r="O9" s="5"/>
      <c r="P9" s="22"/>
      <c r="Q9" s="22">
        <f>0.05*feel*Grade12!G9</f>
        <v>235.59984367976065</v>
      </c>
      <c r="R9" s="22">
        <f>coltuition</f>
        <v>8279</v>
      </c>
      <c r="S9" s="22">
        <f t="shared" ref="S9:S40" si="6">IF(A9&lt;startage,1,0)*(N9-Q9-R9)+IF(A9&gt;=startage,1,0)*completionprob*(N9*spart+O9+P9)</f>
        <v>-35884.200688783705</v>
      </c>
      <c r="T9" s="22">
        <f t="shared" ref="T9:T40" si="7">S9/sreturn^(A9-startage+1)</f>
        <v>-35884.200688783705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24593.167643274544</v>
      </c>
      <c r="D10" s="5">
        <f t="shared" si="0"/>
        <v>23092.984417034797</v>
      </c>
      <c r="E10" s="5">
        <f t="shared" si="1"/>
        <v>13592.984417034797</v>
      </c>
      <c r="F10" s="5">
        <f t="shared" si="2"/>
        <v>4739.8594121618607</v>
      </c>
      <c r="G10" s="5">
        <f t="shared" si="3"/>
        <v>18353.125004872934</v>
      </c>
      <c r="H10" s="22">
        <f t="shared" ref="H10:H36" si="10">benefits*B10/expnorm</f>
        <v>11235.345721886613</v>
      </c>
      <c r="I10" s="5">
        <f t="shared" si="4"/>
        <v>28903.114637724466</v>
      </c>
      <c r="J10" s="26">
        <f t="shared" si="5"/>
        <v>0.14088705133896676</v>
      </c>
      <c r="L10" s="22">
        <f t="shared" ref="L10:L36" si="11">(sincome+sbenefits)*(1-sunemp)*B10/expnorm</f>
        <v>33642.974049886325</v>
      </c>
      <c r="M10" s="5">
        <f>scrimecost*Meta!O7</f>
        <v>8927.2820000000011</v>
      </c>
      <c r="N10" s="5">
        <f>L10-Grade12!L10</f>
        <v>2472.039754073503</v>
      </c>
      <c r="O10" s="5">
        <f>Grade12!M10-M10</f>
        <v>147.96599999999853</v>
      </c>
      <c r="P10" s="22">
        <f t="shared" ref="P10:P56" si="12">(spart-initialspart)*(L10*J10+nptrans)</f>
        <v>67.763156472971218</v>
      </c>
      <c r="Q10" s="22"/>
      <c r="R10" s="22"/>
      <c r="S10" s="22">
        <f t="shared" si="6"/>
        <v>1146.3697512871588</v>
      </c>
      <c r="T10" s="22">
        <f t="shared" si="7"/>
        <v>1102.7426223853049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25207.996834356407</v>
      </c>
      <c r="D11" s="5">
        <f t="shared" si="0"/>
        <v>24621.909027460668</v>
      </c>
      <c r="E11" s="5">
        <f t="shared" si="1"/>
        <v>15121.909027460668</v>
      </c>
      <c r="F11" s="5">
        <f t="shared" si="2"/>
        <v>5239.0532974659081</v>
      </c>
      <c r="G11" s="5">
        <f t="shared" si="3"/>
        <v>19382.855729994761</v>
      </c>
      <c r="H11" s="22">
        <f t="shared" si="10"/>
        <v>11516.229364933779</v>
      </c>
      <c r="I11" s="5">
        <f t="shared" si="4"/>
        <v>30196.59510366758</v>
      </c>
      <c r="J11" s="26">
        <f t="shared" si="5"/>
        <v>0.12433149517691142</v>
      </c>
      <c r="L11" s="22">
        <f t="shared" si="11"/>
        <v>34484.048401133485</v>
      </c>
      <c r="M11" s="5">
        <f>scrimecost*Meta!O8</f>
        <v>8549.7160000000003</v>
      </c>
      <c r="N11" s="5">
        <f>L11-Grade12!L11</f>
        <v>2533.8407479253437</v>
      </c>
      <c r="O11" s="5">
        <f>Grade12!M11-M11</f>
        <v>141.70800000000054</v>
      </c>
      <c r="P11" s="22">
        <f t="shared" si="12"/>
        <v>65.048719784795509</v>
      </c>
      <c r="Q11" s="22"/>
      <c r="R11" s="22"/>
      <c r="S11" s="22">
        <f t="shared" si="6"/>
        <v>1166.2084763909404</v>
      </c>
      <c r="T11" s="22">
        <f t="shared" si="7"/>
        <v>1079.1332633734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25838.196755215315</v>
      </c>
      <c r="D12" s="5">
        <f t="shared" si="0"/>
        <v>25213.666753147179</v>
      </c>
      <c r="E12" s="5">
        <f t="shared" si="1"/>
        <v>15713.666753147179</v>
      </c>
      <c r="F12" s="5">
        <f t="shared" si="2"/>
        <v>5432.2621949025543</v>
      </c>
      <c r="G12" s="5">
        <f t="shared" si="3"/>
        <v>19781.404558244627</v>
      </c>
      <c r="H12" s="22">
        <f t="shared" si="10"/>
        <v>11804.135099057123</v>
      </c>
      <c r="I12" s="5">
        <f t="shared" si="4"/>
        <v>30865.487416259268</v>
      </c>
      <c r="J12" s="26">
        <f t="shared" si="5"/>
        <v>0.12676521330310964</v>
      </c>
      <c r="L12" s="22">
        <f t="shared" si="11"/>
        <v>35346.149611161818</v>
      </c>
      <c r="M12" s="5">
        <f>scrimecost*Meta!O9</f>
        <v>7764.1760000000004</v>
      </c>
      <c r="N12" s="5">
        <f>L12-Grade12!L12</f>
        <v>2597.1867666234721</v>
      </c>
      <c r="O12" s="5">
        <f>Grade12!M12-M12</f>
        <v>128.6880000000001</v>
      </c>
      <c r="P12" s="22">
        <f t="shared" si="12"/>
        <v>66.207973169415382</v>
      </c>
      <c r="Q12" s="22"/>
      <c r="R12" s="22"/>
      <c r="S12" s="22">
        <f t="shared" si="6"/>
        <v>1184.9074742301716</v>
      </c>
      <c r="T12" s="22">
        <f t="shared" si="7"/>
        <v>1054.7092810869285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26484.151674095698</v>
      </c>
      <c r="D13" s="5">
        <f t="shared" si="0"/>
        <v>25820.21842197586</v>
      </c>
      <c r="E13" s="5">
        <f t="shared" si="1"/>
        <v>16320.21842197586</v>
      </c>
      <c r="F13" s="5">
        <f t="shared" si="2"/>
        <v>5630.301314775118</v>
      </c>
      <c r="G13" s="5">
        <f t="shared" si="3"/>
        <v>20189.917107200741</v>
      </c>
      <c r="H13" s="22">
        <f t="shared" si="10"/>
        <v>12099.23847653355</v>
      </c>
      <c r="I13" s="5">
        <f t="shared" si="4"/>
        <v>31551.102036665747</v>
      </c>
      <c r="J13" s="26">
        <f t="shared" si="5"/>
        <v>0.12913957245062013</v>
      </c>
      <c r="L13" s="22">
        <f t="shared" si="11"/>
        <v>36229.803351440867</v>
      </c>
      <c r="M13" s="5">
        <f>scrimecost*Meta!O10</f>
        <v>7115.4719999999998</v>
      </c>
      <c r="N13" s="5">
        <f>L13-Grade12!L13</f>
        <v>2662.1164357890666</v>
      </c>
      <c r="O13" s="5">
        <f>Grade12!M13-M13</f>
        <v>117.93599999999969</v>
      </c>
      <c r="P13" s="22">
        <f t="shared" si="12"/>
        <v>67.396207888650764</v>
      </c>
      <c r="Q13" s="22"/>
      <c r="R13" s="22"/>
      <c r="S13" s="22">
        <f t="shared" si="6"/>
        <v>1205.6663560153886</v>
      </c>
      <c r="T13" s="22">
        <f t="shared" si="7"/>
        <v>1032.3451309366872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27146.255465948088</v>
      </c>
      <c r="D14" s="5">
        <f t="shared" si="0"/>
        <v>26441.933882525256</v>
      </c>
      <c r="E14" s="5">
        <f t="shared" si="1"/>
        <v>16941.933882525256</v>
      </c>
      <c r="F14" s="5">
        <f t="shared" si="2"/>
        <v>5833.2914126444957</v>
      </c>
      <c r="G14" s="5">
        <f t="shared" si="3"/>
        <v>20608.64246988076</v>
      </c>
      <c r="H14" s="22">
        <f t="shared" si="10"/>
        <v>12401.719438446886</v>
      </c>
      <c r="I14" s="5">
        <f t="shared" si="4"/>
        <v>32253.857022582386</v>
      </c>
      <c r="J14" s="26">
        <f t="shared" si="5"/>
        <v>0.13145602039941087</v>
      </c>
      <c r="L14" s="22">
        <f t="shared" si="11"/>
        <v>37135.548435226883</v>
      </c>
      <c r="M14" s="5">
        <f>scrimecost*Meta!O11</f>
        <v>6649.2160000000003</v>
      </c>
      <c r="N14" s="5">
        <f>L14-Grade12!L14</f>
        <v>2728.6693466837896</v>
      </c>
      <c r="O14" s="5">
        <f>Grade12!M14-M14</f>
        <v>110.20799999999963</v>
      </c>
      <c r="P14" s="22">
        <f t="shared" si="12"/>
        <v>68.61414847586704</v>
      </c>
      <c r="Q14" s="22"/>
      <c r="R14" s="22"/>
      <c r="S14" s="22">
        <f t="shared" si="6"/>
        <v>1228.9659890452319</v>
      </c>
      <c r="T14" s="22">
        <f t="shared" si="7"/>
        <v>1012.2483527940794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27824.911852596786</v>
      </c>
      <c r="D15" s="5">
        <f t="shared" si="0"/>
        <v>27079.192229588381</v>
      </c>
      <c r="E15" s="5">
        <f t="shared" si="1"/>
        <v>17579.192229588381</v>
      </c>
      <c r="F15" s="5">
        <f t="shared" si="2"/>
        <v>6041.3562629606067</v>
      </c>
      <c r="G15" s="5">
        <f t="shared" si="3"/>
        <v>21037.835966627776</v>
      </c>
      <c r="H15" s="22">
        <f t="shared" si="10"/>
        <v>12711.762424408058</v>
      </c>
      <c r="I15" s="5">
        <f t="shared" si="4"/>
        <v>32974.180883146939</v>
      </c>
      <c r="J15" s="26">
        <f t="shared" si="5"/>
        <v>0.13371596961774326</v>
      </c>
      <c r="L15" s="22">
        <f t="shared" si="11"/>
        <v>38063.93714610755</v>
      </c>
      <c r="M15" s="5">
        <f>scrimecost*Meta!O12</f>
        <v>6352.7380000000003</v>
      </c>
      <c r="N15" s="5">
        <f>L15-Grade12!L15</f>
        <v>2796.8860803508869</v>
      </c>
      <c r="O15" s="5">
        <f>Grade12!M15-M15</f>
        <v>105.29399999999987</v>
      </c>
      <c r="P15" s="22">
        <f t="shared" si="12"/>
        <v>69.862537577763703</v>
      </c>
      <c r="Q15" s="22"/>
      <c r="R15" s="22"/>
      <c r="S15" s="22">
        <f t="shared" si="6"/>
        <v>1254.694533700824</v>
      </c>
      <c r="T15" s="22">
        <f t="shared" si="7"/>
        <v>994.11050555017709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28520.534648911704</v>
      </c>
      <c r="D16" s="5">
        <f t="shared" si="0"/>
        <v>27732.38203532809</v>
      </c>
      <c r="E16" s="5">
        <f t="shared" si="1"/>
        <v>18232.38203532809</v>
      </c>
      <c r="F16" s="5">
        <f t="shared" si="2"/>
        <v>6254.6227345346215</v>
      </c>
      <c r="G16" s="5">
        <f t="shared" si="3"/>
        <v>21477.75930079347</v>
      </c>
      <c r="H16" s="22">
        <f t="shared" si="10"/>
        <v>13029.556485018258</v>
      </c>
      <c r="I16" s="5">
        <f t="shared" si="4"/>
        <v>33712.512840225616</v>
      </c>
      <c r="J16" s="26">
        <f t="shared" si="5"/>
        <v>0.13592079812343341</v>
      </c>
      <c r="L16" s="22">
        <f t="shared" si="11"/>
        <v>39015.535574760237</v>
      </c>
      <c r="M16" s="5">
        <f>scrimecost*Meta!O13</f>
        <v>5334.07</v>
      </c>
      <c r="N16" s="5">
        <f>L16-Grade12!L16</f>
        <v>2866.8082323596536</v>
      </c>
      <c r="O16" s="5">
        <f>Grade12!M16-M16</f>
        <v>88.409999999999854</v>
      </c>
      <c r="P16" s="22">
        <f t="shared" si="12"/>
        <v>71.142136407207786</v>
      </c>
      <c r="Q16" s="22"/>
      <c r="R16" s="22"/>
      <c r="S16" s="22">
        <f t="shared" si="6"/>
        <v>1273.7921418728022</v>
      </c>
      <c r="T16" s="22">
        <f t="shared" si="7"/>
        <v>970.83330290930019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29233.5480151345</v>
      </c>
      <c r="D17" s="5">
        <f t="shared" si="0"/>
        <v>28401.901586211297</v>
      </c>
      <c r="E17" s="5">
        <f t="shared" si="1"/>
        <v>18901.901586211297</v>
      </c>
      <c r="F17" s="5">
        <f t="shared" si="2"/>
        <v>6473.2208678979887</v>
      </c>
      <c r="G17" s="5">
        <f t="shared" si="3"/>
        <v>21928.68071831331</v>
      </c>
      <c r="H17" s="22">
        <f t="shared" si="10"/>
        <v>13355.295397143716</v>
      </c>
      <c r="I17" s="5">
        <f t="shared" si="4"/>
        <v>34469.303096231262</v>
      </c>
      <c r="J17" s="26">
        <f t="shared" si="5"/>
        <v>0.13807185032410677</v>
      </c>
      <c r="L17" s="22">
        <f t="shared" si="11"/>
        <v>39990.923964129244</v>
      </c>
      <c r="M17" s="5">
        <f>scrimecost*Meta!O14</f>
        <v>5334.07</v>
      </c>
      <c r="N17" s="5">
        <f>L17-Grade12!L17</f>
        <v>2938.4784381686477</v>
      </c>
      <c r="O17" s="5">
        <f>Grade12!M17-M17</f>
        <v>88.409999999999854</v>
      </c>
      <c r="P17" s="22">
        <f t="shared" si="12"/>
        <v>72.45372520738799</v>
      </c>
      <c r="Q17" s="22"/>
      <c r="R17" s="22"/>
      <c r="S17" s="22">
        <f t="shared" si="6"/>
        <v>1303.9931356490831</v>
      </c>
      <c r="T17" s="22">
        <f t="shared" si="7"/>
        <v>956.02852055240385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29964.386715512857</v>
      </c>
      <c r="D18" s="5">
        <f t="shared" si="0"/>
        <v>29088.159125866572</v>
      </c>
      <c r="E18" s="5">
        <f t="shared" si="1"/>
        <v>19588.159125866572</v>
      </c>
      <c r="F18" s="5">
        <f t="shared" si="2"/>
        <v>6697.2839545954357</v>
      </c>
      <c r="G18" s="5">
        <f t="shared" si="3"/>
        <v>22390.875171271138</v>
      </c>
      <c r="H18" s="22">
        <f t="shared" si="10"/>
        <v>13689.177782072307</v>
      </c>
      <c r="I18" s="5">
        <f t="shared" si="4"/>
        <v>35245.013108637038</v>
      </c>
      <c r="J18" s="26">
        <f t="shared" si="5"/>
        <v>0.14017043783695879</v>
      </c>
      <c r="L18" s="22">
        <f t="shared" si="11"/>
        <v>40990.697063232474</v>
      </c>
      <c r="M18" s="5">
        <f>scrimecost*Meta!O15</f>
        <v>5334.07</v>
      </c>
      <c r="N18" s="5">
        <f>L18-Grade12!L18</f>
        <v>3011.9403991228683</v>
      </c>
      <c r="O18" s="5">
        <f>Grade12!M18-M18</f>
        <v>88.409999999999854</v>
      </c>
      <c r="P18" s="22">
        <f t="shared" si="12"/>
        <v>73.798103727572681</v>
      </c>
      <c r="Q18" s="22"/>
      <c r="R18" s="22"/>
      <c r="S18" s="22">
        <f t="shared" si="6"/>
        <v>1334.9491542697722</v>
      </c>
      <c r="T18" s="22">
        <f t="shared" si="7"/>
        <v>941.47699112300006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30713.496383400674</v>
      </c>
      <c r="D19" s="5">
        <f t="shared" si="0"/>
        <v>29791.573104013234</v>
      </c>
      <c r="E19" s="5">
        <f t="shared" si="1"/>
        <v>20291.573104013234</v>
      </c>
      <c r="F19" s="5">
        <f t="shared" si="2"/>
        <v>6926.9486184603211</v>
      </c>
      <c r="G19" s="5">
        <f t="shared" si="3"/>
        <v>22864.624485552915</v>
      </c>
      <c r="H19" s="22">
        <f t="shared" si="10"/>
        <v>14031.407226624113</v>
      </c>
      <c r="I19" s="5">
        <f t="shared" si="4"/>
        <v>36040.115871352958</v>
      </c>
      <c r="J19" s="26">
        <f t="shared" si="5"/>
        <v>0.14221784028852172</v>
      </c>
      <c r="L19" s="22">
        <f t="shared" si="11"/>
        <v>42015.464489813283</v>
      </c>
      <c r="M19" s="5">
        <f>scrimecost*Meta!O16</f>
        <v>5334.07</v>
      </c>
      <c r="N19" s="5">
        <f>L19-Grade12!L19</f>
        <v>3087.2389091009391</v>
      </c>
      <c r="O19" s="5">
        <f>Grade12!M19-M19</f>
        <v>88.409999999999854</v>
      </c>
      <c r="P19" s="22">
        <f t="shared" si="12"/>
        <v>75.176091710761995</v>
      </c>
      <c r="Q19" s="22"/>
      <c r="R19" s="22"/>
      <c r="S19" s="22">
        <f t="shared" si="6"/>
        <v>1366.6790733559762</v>
      </c>
      <c r="T19" s="22">
        <f t="shared" si="7"/>
        <v>927.17342154224946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31481.333792985693</v>
      </c>
      <c r="D20" s="5">
        <f t="shared" si="0"/>
        <v>30512.572431613567</v>
      </c>
      <c r="E20" s="5">
        <f t="shared" si="1"/>
        <v>21012.572431613567</v>
      </c>
      <c r="F20" s="5">
        <f t="shared" si="2"/>
        <v>7162.3548989218298</v>
      </c>
      <c r="G20" s="5">
        <f t="shared" si="3"/>
        <v>23350.217532691739</v>
      </c>
      <c r="H20" s="22">
        <f t="shared" si="10"/>
        <v>14382.192407289715</v>
      </c>
      <c r="I20" s="5">
        <f t="shared" si="4"/>
        <v>36855.096203136782</v>
      </c>
      <c r="J20" s="26">
        <f t="shared" si="5"/>
        <v>0.14421530609492461</v>
      </c>
      <c r="L20" s="22">
        <f t="shared" si="11"/>
        <v>43065.851102058616</v>
      </c>
      <c r="M20" s="5">
        <f>scrimecost*Meta!O17</f>
        <v>5334.07</v>
      </c>
      <c r="N20" s="5">
        <f>L20-Grade12!L20</f>
        <v>3164.419881828464</v>
      </c>
      <c r="O20" s="5">
        <f>Grade12!M20-M20</f>
        <v>88.409999999999854</v>
      </c>
      <c r="P20" s="22">
        <f t="shared" si="12"/>
        <v>76.588529393531047</v>
      </c>
      <c r="Q20" s="22"/>
      <c r="R20" s="22"/>
      <c r="S20" s="22">
        <f t="shared" si="6"/>
        <v>1399.2022404193362</v>
      </c>
      <c r="T20" s="22">
        <f t="shared" si="7"/>
        <v>913.11265930448826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32268.367137810332</v>
      </c>
      <c r="D21" s="5">
        <f t="shared" si="0"/>
        <v>31251.596742403901</v>
      </c>
      <c r="E21" s="5">
        <f t="shared" si="1"/>
        <v>21751.596742403901</v>
      </c>
      <c r="F21" s="5">
        <f t="shared" si="2"/>
        <v>7403.6463363948751</v>
      </c>
      <c r="G21" s="5">
        <f t="shared" si="3"/>
        <v>23847.950406009026</v>
      </c>
      <c r="H21" s="22">
        <f t="shared" si="10"/>
        <v>14741.747217471959</v>
      </c>
      <c r="I21" s="5">
        <f t="shared" si="4"/>
        <v>37690.451043215195</v>
      </c>
      <c r="J21" s="26">
        <f t="shared" si="5"/>
        <v>0.14616405322312256</v>
      </c>
      <c r="L21" s="22">
        <f t="shared" si="11"/>
        <v>44142.497379610068</v>
      </c>
      <c r="M21" s="5">
        <f>scrimecost*Meta!O18</f>
        <v>4300.1980000000003</v>
      </c>
      <c r="N21" s="5">
        <f>L21-Grade12!L21</f>
        <v>3243.5303788741585</v>
      </c>
      <c r="O21" s="5">
        <f>Grade12!M21-M21</f>
        <v>71.273999999999432</v>
      </c>
      <c r="P21" s="22">
        <f t="shared" si="12"/>
        <v>78.036278018369302</v>
      </c>
      <c r="Q21" s="22"/>
      <c r="R21" s="22"/>
      <c r="S21" s="22">
        <f t="shared" si="6"/>
        <v>1422.0169826592723</v>
      </c>
      <c r="T21" s="22">
        <f t="shared" si="7"/>
        <v>892.68471356759881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33075.076316255589</v>
      </c>
      <c r="D22" s="5">
        <f t="shared" si="0"/>
        <v>32009.096660963998</v>
      </c>
      <c r="E22" s="5">
        <f t="shared" si="1"/>
        <v>22509.096660963998</v>
      </c>
      <c r="F22" s="5">
        <f t="shared" si="2"/>
        <v>7650.9700598047457</v>
      </c>
      <c r="G22" s="5">
        <f t="shared" si="3"/>
        <v>24358.126601159252</v>
      </c>
      <c r="H22" s="22">
        <f t="shared" si="10"/>
        <v>15110.290897908757</v>
      </c>
      <c r="I22" s="5">
        <f t="shared" si="4"/>
        <v>38546.689754295578</v>
      </c>
      <c r="J22" s="26">
        <f t="shared" si="5"/>
        <v>0.14806526993355953</v>
      </c>
      <c r="L22" s="22">
        <f t="shared" si="11"/>
        <v>45246.059814100321</v>
      </c>
      <c r="M22" s="5">
        <f>scrimecost*Meta!O19</f>
        <v>4300.1980000000003</v>
      </c>
      <c r="N22" s="5">
        <f>L22-Grade12!L22</f>
        <v>3324.6186383460226</v>
      </c>
      <c r="O22" s="5">
        <f>Grade12!M22-M22</f>
        <v>71.273999999999432</v>
      </c>
      <c r="P22" s="22">
        <f t="shared" si="12"/>
        <v>79.520220358828539</v>
      </c>
      <c r="Q22" s="22"/>
      <c r="R22" s="22"/>
      <c r="S22" s="22">
        <f t="shared" si="6"/>
        <v>1456.1866350552184</v>
      </c>
      <c r="T22" s="22">
        <f t="shared" si="7"/>
        <v>879.34601245087208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33901.953224161982</v>
      </c>
      <c r="D23" s="5">
        <f t="shared" si="0"/>
        <v>32785.534077488104</v>
      </c>
      <c r="E23" s="5">
        <f t="shared" si="1"/>
        <v>23285.534077488104</v>
      </c>
      <c r="F23" s="5">
        <f t="shared" si="2"/>
        <v>7904.4768762998665</v>
      </c>
      <c r="G23" s="5">
        <f t="shared" si="3"/>
        <v>24881.05720118824</v>
      </c>
      <c r="H23" s="22">
        <f t="shared" si="10"/>
        <v>15488.048170356475</v>
      </c>
      <c r="I23" s="5">
        <f t="shared" si="4"/>
        <v>39424.334433152966</v>
      </c>
      <c r="J23" s="26">
        <f t="shared" si="5"/>
        <v>0.14992011550471765</v>
      </c>
      <c r="L23" s="22">
        <f t="shared" si="11"/>
        <v>46377.211309452825</v>
      </c>
      <c r="M23" s="5">
        <f>scrimecost*Meta!O20</f>
        <v>4300.1980000000003</v>
      </c>
      <c r="N23" s="5">
        <f>L23-Grade12!L23</f>
        <v>3407.734104304669</v>
      </c>
      <c r="O23" s="5">
        <f>Grade12!M23-M23</f>
        <v>71.273999999999432</v>
      </c>
      <c r="P23" s="22">
        <f t="shared" si="12"/>
        <v>81.041261257799263</v>
      </c>
      <c r="Q23" s="22"/>
      <c r="R23" s="22"/>
      <c r="S23" s="22">
        <f t="shared" si="6"/>
        <v>1491.210528761057</v>
      </c>
      <c r="T23" s="22">
        <f t="shared" si="7"/>
        <v>866.22589431649703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34749.502054766024</v>
      </c>
      <c r="D24" s="5">
        <f t="shared" si="0"/>
        <v>33581.382429425299</v>
      </c>
      <c r="E24" s="5">
        <f t="shared" si="1"/>
        <v>24081.382429425299</v>
      </c>
      <c r="F24" s="5">
        <f t="shared" si="2"/>
        <v>8164.3213632073603</v>
      </c>
      <c r="G24" s="5">
        <f t="shared" si="3"/>
        <v>25417.061066217939</v>
      </c>
      <c r="H24" s="22">
        <f t="shared" si="10"/>
        <v>15875.249374615385</v>
      </c>
      <c r="I24" s="5">
        <f t="shared" si="4"/>
        <v>40323.920228981784</v>
      </c>
      <c r="J24" s="26">
        <f t="shared" si="5"/>
        <v>0.15172972093999376</v>
      </c>
      <c r="L24" s="22">
        <f t="shared" si="11"/>
        <v>47536.641592189146</v>
      </c>
      <c r="M24" s="5">
        <f>scrimecost*Meta!O21</f>
        <v>4300.1980000000003</v>
      </c>
      <c r="N24" s="5">
        <f>L24-Grade12!L24</f>
        <v>3492.927456912279</v>
      </c>
      <c r="O24" s="5">
        <f>Grade12!M24-M24</f>
        <v>71.273999999999432</v>
      </c>
      <c r="P24" s="22">
        <f t="shared" si="12"/>
        <v>82.600328179244229</v>
      </c>
      <c r="Q24" s="22"/>
      <c r="R24" s="22"/>
      <c r="S24" s="22">
        <f t="shared" si="6"/>
        <v>1527.1100198095405</v>
      </c>
      <c r="T24" s="22">
        <f t="shared" si="7"/>
        <v>853.32008959758218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35618.239606135176</v>
      </c>
      <c r="D25" s="5">
        <f t="shared" si="0"/>
        <v>34397.126990160934</v>
      </c>
      <c r="E25" s="5">
        <f t="shared" si="1"/>
        <v>24897.126990160934</v>
      </c>
      <c r="F25" s="5">
        <f t="shared" si="2"/>
        <v>8430.6619622875442</v>
      </c>
      <c r="G25" s="5">
        <f t="shared" si="3"/>
        <v>25966.46502787339</v>
      </c>
      <c r="H25" s="22">
        <f t="shared" si="10"/>
        <v>16272.130608980771</v>
      </c>
      <c r="I25" s="5">
        <f t="shared" si="4"/>
        <v>41245.995669706332</v>
      </c>
      <c r="J25" s="26">
        <f t="shared" si="5"/>
        <v>0.15349518965733633</v>
      </c>
      <c r="L25" s="22">
        <f t="shared" si="11"/>
        <v>48725.057631993885</v>
      </c>
      <c r="M25" s="5">
        <f>scrimecost*Meta!O22</f>
        <v>4300.1980000000003</v>
      </c>
      <c r="N25" s="5">
        <f>L25-Grade12!L25</f>
        <v>3580.2506433351009</v>
      </c>
      <c r="O25" s="5">
        <f>Grade12!M25-M25</f>
        <v>71.273999999999432</v>
      </c>
      <c r="P25" s="22">
        <f t="shared" si="12"/>
        <v>84.198371773725341</v>
      </c>
      <c r="Q25" s="22"/>
      <c r="R25" s="22"/>
      <c r="S25" s="22">
        <f t="shared" si="6"/>
        <v>1563.9069981342454</v>
      </c>
      <c r="T25" s="22">
        <f t="shared" si="7"/>
        <v>840.62443449407294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36508.695596288555</v>
      </c>
      <c r="D26" s="5">
        <f t="shared" si="0"/>
        <v>35233.265164914956</v>
      </c>
      <c r="E26" s="5">
        <f t="shared" si="1"/>
        <v>25733.265164914956</v>
      </c>
      <c r="F26" s="5">
        <f t="shared" si="2"/>
        <v>8703.6610763447334</v>
      </c>
      <c r="G26" s="5">
        <f t="shared" si="3"/>
        <v>26529.604088570224</v>
      </c>
      <c r="H26" s="22">
        <f t="shared" si="10"/>
        <v>16678.93387420529</v>
      </c>
      <c r="I26" s="5">
        <f t="shared" si="4"/>
        <v>42191.12299644899</v>
      </c>
      <c r="J26" s="26">
        <f t="shared" si="5"/>
        <v>0.15521759816206085</v>
      </c>
      <c r="L26" s="22">
        <f t="shared" si="11"/>
        <v>49943.184072793723</v>
      </c>
      <c r="M26" s="5">
        <f>scrimecost*Meta!O23</f>
        <v>3337.2779999999998</v>
      </c>
      <c r="N26" s="5">
        <f>L26-Grade12!L26</f>
        <v>3669.7569094184801</v>
      </c>
      <c r="O26" s="5">
        <f>Grade12!M26-M26</f>
        <v>55.313999999999851</v>
      </c>
      <c r="P26" s="22">
        <f t="shared" si="12"/>
        <v>85.836366458068468</v>
      </c>
      <c r="Q26" s="22"/>
      <c r="R26" s="22"/>
      <c r="S26" s="22">
        <f t="shared" si="6"/>
        <v>1591.8244609170624</v>
      </c>
      <c r="T26" s="22">
        <f t="shared" si="7"/>
        <v>823.06797410766865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37421.412986195763</v>
      </c>
      <c r="D27" s="5">
        <f t="shared" si="0"/>
        <v>36090.306794037824</v>
      </c>
      <c r="E27" s="5">
        <f t="shared" si="1"/>
        <v>26590.306794037824</v>
      </c>
      <c r="F27" s="5">
        <f t="shared" si="2"/>
        <v>8983.4851682533499</v>
      </c>
      <c r="G27" s="5">
        <f t="shared" si="3"/>
        <v>27106.821625784476</v>
      </c>
      <c r="H27" s="22">
        <f t="shared" si="10"/>
        <v>17095.907221060417</v>
      </c>
      <c r="I27" s="5">
        <f t="shared" si="4"/>
        <v>43159.878506360212</v>
      </c>
      <c r="J27" s="26">
        <f t="shared" si="5"/>
        <v>0.15689799670325544</v>
      </c>
      <c r="L27" s="22">
        <f t="shared" si="11"/>
        <v>51191.763674613554</v>
      </c>
      <c r="M27" s="5">
        <f>scrimecost*Meta!O24</f>
        <v>3337.2779999999998</v>
      </c>
      <c r="N27" s="5">
        <f>L27-Grade12!L27</f>
        <v>3761.5008321539281</v>
      </c>
      <c r="O27" s="5">
        <f>Grade12!M27-M27</f>
        <v>55.313999999999851</v>
      </c>
      <c r="P27" s="22">
        <f t="shared" si="12"/>
        <v>87.515311009520175</v>
      </c>
      <c r="Q27" s="22"/>
      <c r="R27" s="22"/>
      <c r="S27" s="22">
        <f t="shared" si="6"/>
        <v>1630.4842862694434</v>
      </c>
      <c r="T27" s="22">
        <f t="shared" si="7"/>
        <v>810.97336346185102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38356.948310850654</v>
      </c>
      <c r="D28" s="5">
        <f t="shared" si="0"/>
        <v>36968.774463888767</v>
      </c>
      <c r="E28" s="5">
        <f t="shared" si="1"/>
        <v>27468.774463888767</v>
      </c>
      <c r="F28" s="5">
        <f t="shared" si="2"/>
        <v>9270.3048624596813</v>
      </c>
      <c r="G28" s="5">
        <f t="shared" si="3"/>
        <v>27698.469601429086</v>
      </c>
      <c r="H28" s="22">
        <f t="shared" si="10"/>
        <v>17523.304901586933</v>
      </c>
      <c r="I28" s="5">
        <f t="shared" si="4"/>
        <v>44152.852904019215</v>
      </c>
      <c r="J28" s="26">
        <f t="shared" si="5"/>
        <v>0.15853740991417697</v>
      </c>
      <c r="L28" s="22">
        <f t="shared" si="11"/>
        <v>52471.557766478902</v>
      </c>
      <c r="M28" s="5">
        <f>scrimecost*Meta!O25</f>
        <v>3337.2779999999998</v>
      </c>
      <c r="N28" s="5">
        <f>L28-Grade12!L28</f>
        <v>3855.5383529577884</v>
      </c>
      <c r="O28" s="5">
        <f>Grade12!M28-M28</f>
        <v>55.313999999999851</v>
      </c>
      <c r="P28" s="22">
        <f t="shared" si="12"/>
        <v>89.236229174758179</v>
      </c>
      <c r="Q28" s="22"/>
      <c r="R28" s="22"/>
      <c r="S28" s="22">
        <f t="shared" si="6"/>
        <v>1670.1106072556443</v>
      </c>
      <c r="T28" s="22">
        <f t="shared" si="7"/>
        <v>799.06967540952917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39315.872018621929</v>
      </c>
      <c r="D29" s="5">
        <f t="shared" si="0"/>
        <v>37869.203825485994</v>
      </c>
      <c r="E29" s="5">
        <f t="shared" si="1"/>
        <v>28369.203825485994</v>
      </c>
      <c r="F29" s="5">
        <f t="shared" si="2"/>
        <v>9564.295049021177</v>
      </c>
      <c r="G29" s="5">
        <f t="shared" si="3"/>
        <v>28304.908776464817</v>
      </c>
      <c r="H29" s="22">
        <f t="shared" si="10"/>
        <v>17961.387524126603</v>
      </c>
      <c r="I29" s="5">
        <f t="shared" si="4"/>
        <v>45170.651661619704</v>
      </c>
      <c r="J29" s="26">
        <f t="shared" si="5"/>
        <v>0.16013683743702734</v>
      </c>
      <c r="L29" s="22">
        <f t="shared" si="11"/>
        <v>53783.346710640872</v>
      </c>
      <c r="M29" s="5">
        <f>scrimecost*Meta!O26</f>
        <v>3337.2779999999998</v>
      </c>
      <c r="N29" s="5">
        <f>L29-Grade12!L29</f>
        <v>3951.9268117817264</v>
      </c>
      <c r="O29" s="5">
        <f>Grade12!M29-M29</f>
        <v>55.313999999999851</v>
      </c>
      <c r="P29" s="22">
        <f t="shared" si="12"/>
        <v>91.000170294127145</v>
      </c>
      <c r="Q29" s="22"/>
      <c r="R29" s="22"/>
      <c r="S29" s="22">
        <f t="shared" si="6"/>
        <v>1710.7275862664926</v>
      </c>
      <c r="T29" s="22">
        <f t="shared" si="7"/>
        <v>787.35341728819003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40298.768819087469</v>
      </c>
      <c r="D30" s="5">
        <f t="shared" si="0"/>
        <v>38792.143921123134</v>
      </c>
      <c r="E30" s="5">
        <f t="shared" si="1"/>
        <v>29292.143921123134</v>
      </c>
      <c r="F30" s="5">
        <f t="shared" si="2"/>
        <v>9865.6349902467027</v>
      </c>
      <c r="G30" s="5">
        <f t="shared" si="3"/>
        <v>28926.508930876429</v>
      </c>
      <c r="H30" s="22">
        <f t="shared" si="10"/>
        <v>18410.422212229765</v>
      </c>
      <c r="I30" s="5">
        <f t="shared" si="4"/>
        <v>46213.895388160177</v>
      </c>
      <c r="J30" s="26">
        <f t="shared" si="5"/>
        <v>0.16169725453249104</v>
      </c>
      <c r="L30" s="22">
        <f t="shared" si="11"/>
        <v>55127.930378406891</v>
      </c>
      <c r="M30" s="5">
        <f>scrimecost*Meta!O27</f>
        <v>3337.2779999999998</v>
      </c>
      <c r="N30" s="5">
        <f>L30-Grade12!L30</f>
        <v>4050.7249820762736</v>
      </c>
      <c r="O30" s="5">
        <f>Grade12!M30-M30</f>
        <v>55.313999999999851</v>
      </c>
      <c r="P30" s="22">
        <f t="shared" si="12"/>
        <v>92.808209941480314</v>
      </c>
      <c r="Q30" s="22"/>
      <c r="R30" s="22"/>
      <c r="S30" s="22">
        <f t="shared" si="6"/>
        <v>1752.3599897526167</v>
      </c>
      <c r="T30" s="22">
        <f t="shared" si="7"/>
        <v>775.82117649860629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41306.238039564647</v>
      </c>
      <c r="D31" s="5">
        <f t="shared" si="0"/>
        <v>39738.157519151202</v>
      </c>
      <c r="E31" s="5">
        <f t="shared" si="1"/>
        <v>30238.157519151202</v>
      </c>
      <c r="F31" s="5">
        <f t="shared" si="2"/>
        <v>10174.508430002868</v>
      </c>
      <c r="G31" s="5">
        <f t="shared" si="3"/>
        <v>29563.649089148334</v>
      </c>
      <c r="H31" s="22">
        <f t="shared" si="10"/>
        <v>18870.682767535509</v>
      </c>
      <c r="I31" s="5">
        <f t="shared" si="4"/>
        <v>47283.220207864179</v>
      </c>
      <c r="J31" s="26">
        <f t="shared" si="5"/>
        <v>0.16321961267440685</v>
      </c>
      <c r="L31" s="22">
        <f t="shared" si="11"/>
        <v>56506.128637867048</v>
      </c>
      <c r="M31" s="5">
        <f>scrimecost*Meta!O28</f>
        <v>2919.1679999999997</v>
      </c>
      <c r="N31" s="5">
        <f>L31-Grade12!L31</f>
        <v>4151.9931066281715</v>
      </c>
      <c r="O31" s="5">
        <f>Grade12!M31-M31</f>
        <v>48.384000000000015</v>
      </c>
      <c r="P31" s="22">
        <f t="shared" si="12"/>
        <v>94.661450580017288</v>
      </c>
      <c r="Q31" s="22"/>
      <c r="R31" s="22"/>
      <c r="S31" s="22">
        <f t="shared" si="6"/>
        <v>1790.7781833258884</v>
      </c>
      <c r="T31" s="22">
        <f t="shared" si="7"/>
        <v>762.65748820046178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42338.893990553763</v>
      </c>
      <c r="D32" s="5">
        <f t="shared" si="0"/>
        <v>40707.821457129983</v>
      </c>
      <c r="E32" s="5">
        <f t="shared" si="1"/>
        <v>31207.821457129983</v>
      </c>
      <c r="F32" s="5">
        <f t="shared" si="2"/>
        <v>10491.103705752939</v>
      </c>
      <c r="G32" s="5">
        <f t="shared" si="3"/>
        <v>30216.717751377044</v>
      </c>
      <c r="H32" s="22">
        <f t="shared" si="10"/>
        <v>19342.449836723896</v>
      </c>
      <c r="I32" s="5">
        <f t="shared" si="4"/>
        <v>48379.278148060781</v>
      </c>
      <c r="J32" s="26">
        <f t="shared" si="5"/>
        <v>0.16470484012993447</v>
      </c>
      <c r="L32" s="22">
        <f t="shared" si="11"/>
        <v>57918.781853813729</v>
      </c>
      <c r="M32" s="5">
        <f>scrimecost*Meta!O29</f>
        <v>2919.1679999999997</v>
      </c>
      <c r="N32" s="5">
        <f>L32-Grade12!L32</f>
        <v>4255.7929342938805</v>
      </c>
      <c r="O32" s="5">
        <f>Grade12!M32-M32</f>
        <v>48.384000000000015</v>
      </c>
      <c r="P32" s="22">
        <f t="shared" si="12"/>
        <v>96.561022234517736</v>
      </c>
      <c r="Q32" s="22"/>
      <c r="R32" s="22"/>
      <c r="S32" s="22">
        <f t="shared" si="6"/>
        <v>1834.5182272384977</v>
      </c>
      <c r="T32" s="22">
        <f t="shared" si="7"/>
        <v>751.55231688738638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43397.366340317611</v>
      </c>
      <c r="D33" s="5">
        <f t="shared" si="0"/>
        <v>41701.726993558237</v>
      </c>
      <c r="E33" s="5">
        <f t="shared" si="1"/>
        <v>32201.726993558237</v>
      </c>
      <c r="F33" s="5">
        <f t="shared" si="2"/>
        <v>10815.613863396764</v>
      </c>
      <c r="G33" s="5">
        <f t="shared" si="3"/>
        <v>30886.113130161473</v>
      </c>
      <c r="H33" s="22">
        <f t="shared" si="10"/>
        <v>19826.011082641995</v>
      </c>
      <c r="I33" s="5">
        <f t="shared" si="4"/>
        <v>49502.737536762303</v>
      </c>
      <c r="J33" s="26">
        <f t="shared" si="5"/>
        <v>0.16615384252557119</v>
      </c>
      <c r="L33" s="22">
        <f t="shared" si="11"/>
        <v>59366.751400159068</v>
      </c>
      <c r="M33" s="5">
        <f>scrimecost*Meta!O30</f>
        <v>2919.1679999999997</v>
      </c>
      <c r="N33" s="5">
        <f>L33-Grade12!L33</f>
        <v>4362.1877576512197</v>
      </c>
      <c r="O33" s="5">
        <f>Grade12!M33-M33</f>
        <v>48.384000000000015</v>
      </c>
      <c r="P33" s="22">
        <f t="shared" si="12"/>
        <v>98.50808318038068</v>
      </c>
      <c r="Q33" s="22"/>
      <c r="R33" s="22"/>
      <c r="S33" s="22">
        <f t="shared" si="6"/>
        <v>1879.3517722489171</v>
      </c>
      <c r="T33" s="22">
        <f t="shared" si="7"/>
        <v>740.61875826701669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44482.300498825549</v>
      </c>
      <c r="D34" s="5">
        <f t="shared" si="0"/>
        <v>42720.480168397189</v>
      </c>
      <c r="E34" s="5">
        <f t="shared" si="1"/>
        <v>33220.480168397189</v>
      </c>
      <c r="F34" s="5">
        <f t="shared" si="2"/>
        <v>11148.236774981682</v>
      </c>
      <c r="G34" s="5">
        <f t="shared" si="3"/>
        <v>31572.243393415505</v>
      </c>
      <c r="H34" s="22">
        <f t="shared" si="10"/>
        <v>20321.661359708043</v>
      </c>
      <c r="I34" s="5">
        <f t="shared" si="4"/>
        <v>50654.283410181364</v>
      </c>
      <c r="J34" s="26">
        <f t="shared" si="5"/>
        <v>0.1675675033993631</v>
      </c>
      <c r="L34" s="22">
        <f t="shared" si="11"/>
        <v>60850.920185163042</v>
      </c>
      <c r="M34" s="5">
        <f>scrimecost*Meta!O31</f>
        <v>2919.1679999999997</v>
      </c>
      <c r="N34" s="5">
        <f>L34-Grade12!L34</f>
        <v>4471.2424515925159</v>
      </c>
      <c r="O34" s="5">
        <f>Grade12!M34-M34</f>
        <v>48.384000000000015</v>
      </c>
      <c r="P34" s="22">
        <f t="shared" si="12"/>
        <v>100.50382064989019</v>
      </c>
      <c r="Q34" s="22"/>
      <c r="R34" s="22"/>
      <c r="S34" s="22">
        <f t="shared" si="6"/>
        <v>1925.3061558846061</v>
      </c>
      <c r="T34" s="22">
        <f t="shared" si="7"/>
        <v>729.85379756958775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45594.358011296179</v>
      </c>
      <c r="D35" s="5">
        <f t="shared" si="0"/>
        <v>43764.702172607111</v>
      </c>
      <c r="E35" s="5">
        <f t="shared" si="1"/>
        <v>34264.702172607111</v>
      </c>
      <c r="F35" s="5">
        <f t="shared" si="2"/>
        <v>11489.175259356221</v>
      </c>
      <c r="G35" s="5">
        <f t="shared" si="3"/>
        <v>32275.526913250891</v>
      </c>
      <c r="H35" s="22">
        <f t="shared" si="10"/>
        <v>20829.702893700742</v>
      </c>
      <c r="I35" s="5">
        <f t="shared" si="4"/>
        <v>51834.617930435888</v>
      </c>
      <c r="J35" s="26">
        <f t="shared" si="5"/>
        <v>0.16894668473964788</v>
      </c>
      <c r="L35" s="22">
        <f t="shared" si="11"/>
        <v>62372.193189792109</v>
      </c>
      <c r="M35" s="5">
        <f>scrimecost*Meta!O32</f>
        <v>2919.1679999999997</v>
      </c>
      <c r="N35" s="5">
        <f>L35-Grade12!L35</f>
        <v>4583.0235128823188</v>
      </c>
      <c r="O35" s="5">
        <f>Grade12!M35-M35</f>
        <v>48.384000000000015</v>
      </c>
      <c r="P35" s="22">
        <f t="shared" si="12"/>
        <v>102.54945155613741</v>
      </c>
      <c r="Q35" s="22"/>
      <c r="R35" s="22"/>
      <c r="S35" s="22">
        <f t="shared" si="6"/>
        <v>1972.4093991111772</v>
      </c>
      <c r="T35" s="22">
        <f t="shared" si="7"/>
        <v>719.2544855013582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46734.21696157859</v>
      </c>
      <c r="D36" s="5">
        <f t="shared" si="0"/>
        <v>44835.029726922294</v>
      </c>
      <c r="E36" s="5">
        <f t="shared" si="1"/>
        <v>35335.029726922294</v>
      </c>
      <c r="F36" s="5">
        <f t="shared" si="2"/>
        <v>11922.140178532358</v>
      </c>
      <c r="G36" s="5">
        <f t="shared" si="3"/>
        <v>32912.88954838994</v>
      </c>
      <c r="H36" s="22">
        <f t="shared" si="10"/>
        <v>21350.445466043257</v>
      </c>
      <c r="I36" s="5">
        <f t="shared" si="4"/>
        <v>52960.957841004558</v>
      </c>
      <c r="J36" s="26">
        <f t="shared" si="5"/>
        <v>0.17159835946875285</v>
      </c>
      <c r="L36" s="22">
        <f t="shared" si="11"/>
        <v>63931.498019536913</v>
      </c>
      <c r="M36" s="5">
        <f>scrimecost*Meta!O33</f>
        <v>2359.154</v>
      </c>
      <c r="N36" s="5">
        <f>L36-Grade12!L36</f>
        <v>4697.5991007043776</v>
      </c>
      <c r="O36" s="5">
        <f>Grade12!M36-M36</f>
        <v>39.102000000000317</v>
      </c>
      <c r="P36" s="22">
        <f t="shared" si="12"/>
        <v>105.14724107119423</v>
      </c>
      <c r="Q36" s="22"/>
      <c r="R36" s="22"/>
      <c r="S36" s="22">
        <f t="shared" si="6"/>
        <v>2015.2987003698152</v>
      </c>
      <c r="T36" s="22">
        <f t="shared" si="7"/>
        <v>706.92669740118004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47902.572385618048</v>
      </c>
      <c r="D37" s="5">
        <f t="shared" ref="D37:D56" si="15">IF(A37&lt;startage,1,0)*(C37*(1-initialunempprob))+IF(A37=startage,1,0)*(C37*(1-unempprob))+IF(A37&gt;startage,1,0)*(C37*(1-unempprob)+unempprob*300*52)</f>
        <v>45932.115470095348</v>
      </c>
      <c r="E37" s="5">
        <f t="shared" si="1"/>
        <v>36432.115470095348</v>
      </c>
      <c r="F37" s="5">
        <f t="shared" si="2"/>
        <v>12390.047247995666</v>
      </c>
      <c r="G37" s="5">
        <f t="shared" si="3"/>
        <v>33542.068222099682</v>
      </c>
      <c r="H37" s="22">
        <f t="shared" ref="H37:H56" si="16">benefits*B37/expnorm</f>
        <v>21884.206602694339</v>
      </c>
      <c r="I37" s="5">
        <f t="shared" ref="I37:I56" si="17">G37+IF(A37&lt;startage,1,0)*(H37*(1-initialunempprob))+IF(A37&gt;=startage,1,0)*(H37*(1-unempprob))</f>
        <v>54091.33822202967</v>
      </c>
      <c r="J37" s="26">
        <f t="shared" si="5"/>
        <v>0.17455340599623731</v>
      </c>
      <c r="L37" s="22">
        <f t="shared" ref="L37:L56" si="18">(sincome+sbenefits)*(1-sunemp)*B37/expnorm</f>
        <v>65529.785470025337</v>
      </c>
      <c r="M37" s="5">
        <f>scrimecost*Meta!O34</f>
        <v>2359.154</v>
      </c>
      <c r="N37" s="5">
        <f>L37-Grade12!L37</f>
        <v>4815.0390782219984</v>
      </c>
      <c r="O37" s="5">
        <f>Grade12!M37-M37</f>
        <v>39.102000000000317</v>
      </c>
      <c r="P37" s="22">
        <f t="shared" si="12"/>
        <v>107.95468348797409</v>
      </c>
      <c r="Q37" s="22"/>
      <c r="R37" s="22"/>
      <c r="S37" s="22">
        <f t="shared" si="6"/>
        <v>2065.1907116725256</v>
      </c>
      <c r="T37" s="22">
        <f t="shared" si="7"/>
        <v>696.85844019863111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49100.136695258494</v>
      </c>
      <c r="D38" s="5">
        <f t="shared" si="15"/>
        <v>47056.62835684773</v>
      </c>
      <c r="E38" s="5">
        <f t="shared" si="1"/>
        <v>37556.62835684773</v>
      </c>
      <c r="F38" s="5">
        <f t="shared" si="2"/>
        <v>12869.651994195558</v>
      </c>
      <c r="G38" s="5">
        <f t="shared" si="3"/>
        <v>34186.976362652174</v>
      </c>
      <c r="H38" s="22">
        <f t="shared" si="16"/>
        <v>22431.311767761697</v>
      </c>
      <c r="I38" s="5">
        <f t="shared" si="17"/>
        <v>55249.978112580415</v>
      </c>
      <c r="J38" s="26">
        <f t="shared" si="5"/>
        <v>0.1774363782181734</v>
      </c>
      <c r="L38" s="22">
        <f t="shared" si="18"/>
        <v>67168.030106775957</v>
      </c>
      <c r="M38" s="5">
        <f>scrimecost*Meta!O35</f>
        <v>2359.154</v>
      </c>
      <c r="N38" s="5">
        <f>L38-Grade12!L38</f>
        <v>4935.4150551775238</v>
      </c>
      <c r="O38" s="5">
        <f>Grade12!M38-M38</f>
        <v>39.102000000000317</v>
      </c>
      <c r="P38" s="22">
        <f t="shared" si="12"/>
        <v>110.83231196517345</v>
      </c>
      <c r="Q38" s="22"/>
      <c r="R38" s="22"/>
      <c r="S38" s="22">
        <f t="shared" si="6"/>
        <v>2116.3300232577885</v>
      </c>
      <c r="T38" s="22">
        <f t="shared" si="7"/>
        <v>686.9375192403669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50327.640112639958</v>
      </c>
      <c r="D39" s="5">
        <f t="shared" si="15"/>
        <v>48209.254065768924</v>
      </c>
      <c r="E39" s="5">
        <f t="shared" si="1"/>
        <v>38709.254065768924</v>
      </c>
      <c r="F39" s="5">
        <f t="shared" si="2"/>
        <v>13361.246859050447</v>
      </c>
      <c r="G39" s="5">
        <f t="shared" si="3"/>
        <v>34848.007206718481</v>
      </c>
      <c r="H39" s="22">
        <f t="shared" si="16"/>
        <v>22992.094561955739</v>
      </c>
      <c r="I39" s="5">
        <f t="shared" si="17"/>
        <v>56437.58400039492</v>
      </c>
      <c r="J39" s="26">
        <f t="shared" si="5"/>
        <v>0.18024903404445247</v>
      </c>
      <c r="L39" s="22">
        <f t="shared" si="18"/>
        <v>68847.230859445364</v>
      </c>
      <c r="M39" s="5">
        <f>scrimecost*Meta!O36</f>
        <v>2359.154</v>
      </c>
      <c r="N39" s="5">
        <f>L39-Grade12!L39</f>
        <v>5058.8004315569851</v>
      </c>
      <c r="O39" s="5">
        <f>Grade12!M39-M39</f>
        <v>39.102000000000317</v>
      </c>
      <c r="P39" s="22">
        <f t="shared" si="12"/>
        <v>113.78188115430277</v>
      </c>
      <c r="Q39" s="22"/>
      <c r="R39" s="22"/>
      <c r="S39" s="22">
        <f t="shared" si="6"/>
        <v>2168.7478176327027</v>
      </c>
      <c r="T39" s="22">
        <f t="shared" si="7"/>
        <v>677.16163092334455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51585.831115455941</v>
      </c>
      <c r="D40" s="5">
        <f t="shared" si="15"/>
        <v>49390.695417413132</v>
      </c>
      <c r="E40" s="5">
        <f t="shared" si="1"/>
        <v>39890.695417413132</v>
      </c>
      <c r="F40" s="5">
        <f t="shared" si="2"/>
        <v>13865.131595526702</v>
      </c>
      <c r="G40" s="5">
        <f t="shared" si="3"/>
        <v>35525.563821886433</v>
      </c>
      <c r="H40" s="22">
        <f t="shared" si="16"/>
        <v>23566.896926004629</v>
      </c>
      <c r="I40" s="5">
        <f t="shared" si="17"/>
        <v>57654.880035404785</v>
      </c>
      <c r="J40" s="26">
        <f t="shared" si="5"/>
        <v>0.18299308850911497</v>
      </c>
      <c r="L40" s="22">
        <f t="shared" si="18"/>
        <v>70568.41163093147</v>
      </c>
      <c r="M40" s="5">
        <f>scrimecost*Meta!O37</f>
        <v>2359.154</v>
      </c>
      <c r="N40" s="5">
        <f>L40-Grade12!L40</f>
        <v>5185.2704423458708</v>
      </c>
      <c r="O40" s="5">
        <f>Grade12!M40-M40</f>
        <v>39.102000000000317</v>
      </c>
      <c r="P40" s="22">
        <f t="shared" si="12"/>
        <v>116.80518957316031</v>
      </c>
      <c r="Q40" s="22"/>
      <c r="R40" s="22"/>
      <c r="S40" s="22">
        <f t="shared" si="6"/>
        <v>2222.476056866964</v>
      </c>
      <c r="T40" s="22">
        <f t="shared" si="7"/>
        <v>667.52851303559748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52875.476893342362</v>
      </c>
      <c r="D41" s="5">
        <f t="shared" si="15"/>
        <v>50601.672802848479</v>
      </c>
      <c r="E41" s="5">
        <f t="shared" si="1"/>
        <v>41101.672802848479</v>
      </c>
      <c r="F41" s="5">
        <f t="shared" si="2"/>
        <v>14381.613450414876</v>
      </c>
      <c r="G41" s="5">
        <f t="shared" si="3"/>
        <v>36220.0593524336</v>
      </c>
      <c r="H41" s="22">
        <f t="shared" si="16"/>
        <v>24156.06934915475</v>
      </c>
      <c r="I41" s="5">
        <f t="shared" si="17"/>
        <v>58902.60847128991</v>
      </c>
      <c r="J41" s="26">
        <f t="shared" si="5"/>
        <v>0.1856702148161028</v>
      </c>
      <c r="L41" s="22">
        <f t="shared" si="18"/>
        <v>72332.621921704776</v>
      </c>
      <c r="M41" s="5">
        <f>scrimecost*Meta!O38</f>
        <v>1576.1479999999999</v>
      </c>
      <c r="N41" s="5">
        <f>L41-Grade12!L41</f>
        <v>5314.9022034045483</v>
      </c>
      <c r="O41" s="5">
        <f>Grade12!M41-M41</f>
        <v>26.124000000000024</v>
      </c>
      <c r="P41" s="22">
        <f t="shared" si="12"/>
        <v>119.90408070248935</v>
      </c>
      <c r="Q41" s="22"/>
      <c r="R41" s="22"/>
      <c r="S41" s="22">
        <f t="shared" ref="S41:S69" si="19">IF(A41&lt;startage,1,0)*(N41-Q41-R41)+IF(A41&gt;=startage,1,0)*completionprob*(N41*spart+O41+P41)</f>
        <v>2269.5790100821109</v>
      </c>
      <c r="T41" s="22">
        <f t="shared" ref="T41:T69" si="20">S41/sreturn^(A41-startage+1)</f>
        <v>655.73366291122863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54197.363815675904</v>
      </c>
      <c r="D42" s="5">
        <f t="shared" si="15"/>
        <v>51842.924622919672</v>
      </c>
      <c r="E42" s="5">
        <f t="shared" si="1"/>
        <v>42342.924622919672</v>
      </c>
      <c r="F42" s="5">
        <f t="shared" si="2"/>
        <v>14911.00735167524</v>
      </c>
      <c r="G42" s="5">
        <f t="shared" si="3"/>
        <v>36931.917271244434</v>
      </c>
      <c r="H42" s="22">
        <f t="shared" si="16"/>
        <v>24759.971082883614</v>
      </c>
      <c r="I42" s="5">
        <f t="shared" si="17"/>
        <v>60181.530118072151</v>
      </c>
      <c r="J42" s="26">
        <f t="shared" si="5"/>
        <v>0.18828204535950549</v>
      </c>
      <c r="L42" s="22">
        <f t="shared" si="18"/>
        <v>74140.937469747398</v>
      </c>
      <c r="M42" s="5">
        <f>scrimecost*Meta!O39</f>
        <v>1576.1479999999999</v>
      </c>
      <c r="N42" s="5">
        <f>L42-Grade12!L42</f>
        <v>5447.7747584896715</v>
      </c>
      <c r="O42" s="5">
        <f>Grade12!M42-M42</f>
        <v>26.124000000000024</v>
      </c>
      <c r="P42" s="22">
        <f t="shared" si="12"/>
        <v>123.08044411005154</v>
      </c>
      <c r="Q42" s="22"/>
      <c r="R42" s="22"/>
      <c r="S42" s="22">
        <f t="shared" si="19"/>
        <v>2326.0272414276278</v>
      </c>
      <c r="T42" s="22">
        <f t="shared" si="20"/>
        <v>646.46707757525019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55552.297911067806</v>
      </c>
      <c r="D43" s="5">
        <f t="shared" si="15"/>
        <v>53115.207738492674</v>
      </c>
      <c r="E43" s="5">
        <f t="shared" si="1"/>
        <v>43615.207738492674</v>
      </c>
      <c r="F43" s="5">
        <f t="shared" si="2"/>
        <v>15453.636100467123</v>
      </c>
      <c r="G43" s="5">
        <f t="shared" si="3"/>
        <v>37661.571638025547</v>
      </c>
      <c r="H43" s="22">
        <f t="shared" si="16"/>
        <v>25378.970359955703</v>
      </c>
      <c r="I43" s="5">
        <f t="shared" si="17"/>
        <v>61492.424806023955</v>
      </c>
      <c r="J43" s="26">
        <f t="shared" si="5"/>
        <v>0.19083017271892286</v>
      </c>
      <c r="L43" s="22">
        <f t="shared" si="18"/>
        <v>75994.460906491076</v>
      </c>
      <c r="M43" s="5">
        <f>scrimecost*Meta!O40</f>
        <v>1576.1479999999999</v>
      </c>
      <c r="N43" s="5">
        <f>L43-Grade12!L43</f>
        <v>5583.9691274519137</v>
      </c>
      <c r="O43" s="5">
        <f>Grade12!M43-M43</f>
        <v>26.124000000000024</v>
      </c>
      <c r="P43" s="22">
        <f t="shared" si="12"/>
        <v>126.33621660280284</v>
      </c>
      <c r="Q43" s="22"/>
      <c r="R43" s="22"/>
      <c r="S43" s="22">
        <f t="shared" si="19"/>
        <v>2383.8866785567784</v>
      </c>
      <c r="T43" s="22">
        <f t="shared" si="20"/>
        <v>637.33338080567455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56941.105358844492</v>
      </c>
      <c r="D44" s="5">
        <f t="shared" si="15"/>
        <v>54419.297931954978</v>
      </c>
      <c r="E44" s="5">
        <f t="shared" si="1"/>
        <v>44919.297931954978</v>
      </c>
      <c r="F44" s="5">
        <f t="shared" si="2"/>
        <v>16009.830567978797</v>
      </c>
      <c r="G44" s="5">
        <f t="shared" si="3"/>
        <v>38409.467363976182</v>
      </c>
      <c r="H44" s="22">
        <f t="shared" si="16"/>
        <v>26013.444618954592</v>
      </c>
      <c r="I44" s="5">
        <f t="shared" si="17"/>
        <v>62836.091861174544</v>
      </c>
      <c r="J44" s="26">
        <f t="shared" si="5"/>
        <v>0.19331615063054947</v>
      </c>
      <c r="L44" s="22">
        <f t="shared" si="18"/>
        <v>77894.322429153355</v>
      </c>
      <c r="M44" s="5">
        <f>scrimecost*Meta!O41</f>
        <v>1576.1479999999999</v>
      </c>
      <c r="N44" s="5">
        <f>L44-Grade12!L44</f>
        <v>5723.5683556382137</v>
      </c>
      <c r="O44" s="5">
        <f>Grade12!M44-M44</f>
        <v>26.124000000000024</v>
      </c>
      <c r="P44" s="22">
        <f t="shared" si="12"/>
        <v>129.6733834078729</v>
      </c>
      <c r="Q44" s="22"/>
      <c r="R44" s="22"/>
      <c r="S44" s="22">
        <f t="shared" si="19"/>
        <v>2443.1926016141583</v>
      </c>
      <c r="T44" s="22">
        <f t="shared" si="20"/>
        <v>628.33059384078945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58364.632992815605</v>
      </c>
      <c r="D45" s="5">
        <f t="shared" si="15"/>
        <v>55755.990380253854</v>
      </c>
      <c r="E45" s="5">
        <f t="shared" si="1"/>
        <v>46255.990380253854</v>
      </c>
      <c r="F45" s="5">
        <f t="shared" si="2"/>
        <v>16579.929897178266</v>
      </c>
      <c r="G45" s="5">
        <f t="shared" si="3"/>
        <v>39176.060483075591</v>
      </c>
      <c r="H45" s="22">
        <f t="shared" si="16"/>
        <v>26663.780734428456</v>
      </c>
      <c r="I45" s="5">
        <f t="shared" si="17"/>
        <v>64213.350592703908</v>
      </c>
      <c r="J45" s="26">
        <f t="shared" si="5"/>
        <v>0.19574149493457549</v>
      </c>
      <c r="L45" s="22">
        <f t="shared" si="18"/>
        <v>79841.680489882172</v>
      </c>
      <c r="M45" s="5">
        <f>scrimecost*Meta!O42</f>
        <v>1576.1479999999999</v>
      </c>
      <c r="N45" s="5">
        <f>L45-Grade12!L45</f>
        <v>5866.657564529145</v>
      </c>
      <c r="O45" s="5">
        <f>Grade12!M45-M45</f>
        <v>26.124000000000024</v>
      </c>
      <c r="P45" s="22">
        <f t="shared" si="12"/>
        <v>133.09397938306969</v>
      </c>
      <c r="Q45" s="22"/>
      <c r="R45" s="22"/>
      <c r="S45" s="22">
        <f t="shared" si="19"/>
        <v>2503.9811727479628</v>
      </c>
      <c r="T45" s="22">
        <f t="shared" si="20"/>
        <v>619.45677009927965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59823.748817635991</v>
      </c>
      <c r="D46" s="5">
        <f t="shared" si="15"/>
        <v>57126.100139760194</v>
      </c>
      <c r="E46" s="5">
        <f t="shared" si="1"/>
        <v>47626.100139760194</v>
      </c>
      <c r="F46" s="5">
        <f t="shared" si="2"/>
        <v>17164.281709607723</v>
      </c>
      <c r="G46" s="5">
        <f t="shared" si="3"/>
        <v>39961.818430152474</v>
      </c>
      <c r="H46" s="22">
        <f t="shared" si="16"/>
        <v>27330.37525278917</v>
      </c>
      <c r="I46" s="5">
        <f t="shared" si="17"/>
        <v>65625.040792521511</v>
      </c>
      <c r="J46" s="26">
        <f t="shared" si="5"/>
        <v>0.19810768449947888</v>
      </c>
      <c r="L46" s="22">
        <f t="shared" si="18"/>
        <v>81837.72250212924</v>
      </c>
      <c r="M46" s="5">
        <f>scrimecost*Meta!O43</f>
        <v>874.2299999999999</v>
      </c>
      <c r="N46" s="5">
        <f>L46-Grade12!L46</f>
        <v>6013.3240036423958</v>
      </c>
      <c r="O46" s="5">
        <f>Grade12!M46-M46</f>
        <v>14.490000000000009</v>
      </c>
      <c r="P46" s="22">
        <f t="shared" si="12"/>
        <v>136.60009025764646</v>
      </c>
      <c r="Q46" s="22"/>
      <c r="R46" s="22"/>
      <c r="S46" s="22">
        <f t="shared" si="19"/>
        <v>2559.1461821601306</v>
      </c>
      <c r="T46" s="22">
        <f t="shared" si="20"/>
        <v>609.01008107826021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61319.342538076889</v>
      </c>
      <c r="D47" s="5">
        <f t="shared" si="15"/>
        <v>58530.462643254199</v>
      </c>
      <c r="E47" s="5">
        <f t="shared" si="1"/>
        <v>49030.462643254199</v>
      </c>
      <c r="F47" s="5">
        <f t="shared" si="2"/>
        <v>17763.242317347918</v>
      </c>
      <c r="G47" s="5">
        <f t="shared" si="3"/>
        <v>40767.220325906281</v>
      </c>
      <c r="H47" s="22">
        <f t="shared" si="16"/>
        <v>28013.634634108894</v>
      </c>
      <c r="I47" s="5">
        <f t="shared" si="17"/>
        <v>67072.023247334539</v>
      </c>
      <c r="J47" s="26">
        <f t="shared" si="5"/>
        <v>0.200416162123775</v>
      </c>
      <c r="L47" s="22">
        <f t="shared" si="18"/>
        <v>83883.665564682451</v>
      </c>
      <c r="M47" s="5">
        <f>scrimecost*Meta!O44</f>
        <v>874.2299999999999</v>
      </c>
      <c r="N47" s="5">
        <f>L47-Grade12!L47</f>
        <v>6163.6571037334506</v>
      </c>
      <c r="O47" s="5">
        <f>Grade12!M47-M47</f>
        <v>14.490000000000009</v>
      </c>
      <c r="P47" s="22">
        <f t="shared" si="12"/>
        <v>140.19385390408763</v>
      </c>
      <c r="Q47" s="22"/>
      <c r="R47" s="22"/>
      <c r="S47" s="22">
        <f t="shared" si="19"/>
        <v>2623.0121747075918</v>
      </c>
      <c r="T47" s="22">
        <f t="shared" si="20"/>
        <v>600.45316288823631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62852.326101528801</v>
      </c>
      <c r="D48" s="5">
        <f t="shared" si="15"/>
        <v>59969.934209335544</v>
      </c>
      <c r="E48" s="5">
        <f t="shared" si="1"/>
        <v>50469.934209335544</v>
      </c>
      <c r="F48" s="5">
        <f t="shared" si="2"/>
        <v>18377.17694028161</v>
      </c>
      <c r="G48" s="5">
        <f t="shared" si="3"/>
        <v>41592.757269053938</v>
      </c>
      <c r="H48" s="22">
        <f t="shared" si="16"/>
        <v>28713.975499961613</v>
      </c>
      <c r="I48" s="5">
        <f t="shared" si="17"/>
        <v>68555.18026351789</v>
      </c>
      <c r="J48" s="26">
        <f t="shared" si="5"/>
        <v>0.20266833541577106</v>
      </c>
      <c r="L48" s="22">
        <f t="shared" si="18"/>
        <v>85980.757203799498</v>
      </c>
      <c r="M48" s="5">
        <f>scrimecost*Meta!O45</f>
        <v>874.2299999999999</v>
      </c>
      <c r="N48" s="5">
        <f>L48-Grade12!L48</f>
        <v>6317.748531326768</v>
      </c>
      <c r="O48" s="5">
        <f>Grade12!M48-M48</f>
        <v>14.490000000000009</v>
      </c>
      <c r="P48" s="22">
        <f t="shared" si="12"/>
        <v>143.87746164168979</v>
      </c>
      <c r="Q48" s="22"/>
      <c r="R48" s="22"/>
      <c r="S48" s="22">
        <f t="shared" si="19"/>
        <v>2688.474817068734</v>
      </c>
      <c r="T48" s="22">
        <f t="shared" si="20"/>
        <v>592.01709311482728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64423.634254067023</v>
      </c>
      <c r="D49" s="5">
        <f t="shared" si="15"/>
        <v>61445.392564568938</v>
      </c>
      <c r="E49" s="5">
        <f t="shared" si="1"/>
        <v>51945.392564568938</v>
      </c>
      <c r="F49" s="5">
        <f t="shared" si="2"/>
        <v>19006.459928788652</v>
      </c>
      <c r="G49" s="5">
        <f t="shared" si="3"/>
        <v>42438.932635780286</v>
      </c>
      <c r="H49" s="22">
        <f t="shared" si="16"/>
        <v>29431.824887460654</v>
      </c>
      <c r="I49" s="5">
        <f t="shared" si="17"/>
        <v>70075.416205105837</v>
      </c>
      <c r="J49" s="26">
        <f t="shared" si="5"/>
        <v>0.20486557765186483</v>
      </c>
      <c r="L49" s="22">
        <f t="shared" si="18"/>
        <v>88130.276133894498</v>
      </c>
      <c r="M49" s="5">
        <f>scrimecost*Meta!O46</f>
        <v>874.2299999999999</v>
      </c>
      <c r="N49" s="5">
        <f>L49-Grade12!L49</f>
        <v>6475.6922446099634</v>
      </c>
      <c r="O49" s="5">
        <f>Grade12!M49-M49</f>
        <v>14.490000000000009</v>
      </c>
      <c r="P49" s="22">
        <f t="shared" si="12"/>
        <v>147.65315957273205</v>
      </c>
      <c r="Q49" s="22"/>
      <c r="R49" s="22"/>
      <c r="S49" s="22">
        <f t="shared" si="19"/>
        <v>2755.5740254889233</v>
      </c>
      <c r="T49" s="22">
        <f t="shared" si="20"/>
        <v>583.70014153812156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66034.225110418687</v>
      </c>
      <c r="D50" s="5">
        <f t="shared" si="15"/>
        <v>62957.737378683152</v>
      </c>
      <c r="E50" s="5">
        <f t="shared" si="1"/>
        <v>53457.737378683152</v>
      </c>
      <c r="F50" s="5">
        <f t="shared" si="2"/>
        <v>19651.474992008363</v>
      </c>
      <c r="G50" s="5">
        <f t="shared" si="3"/>
        <v>43306.262386674789</v>
      </c>
      <c r="H50" s="22">
        <f t="shared" si="16"/>
        <v>30167.620509647164</v>
      </c>
      <c r="I50" s="5">
        <f t="shared" si="17"/>
        <v>71633.658045233475</v>
      </c>
      <c r="J50" s="26">
        <f t="shared" si="5"/>
        <v>0.20700922861390753</v>
      </c>
      <c r="L50" s="22">
        <f t="shared" si="18"/>
        <v>90333.533037241839</v>
      </c>
      <c r="M50" s="5">
        <f>scrimecost*Meta!O47</f>
        <v>874.2299999999999</v>
      </c>
      <c r="N50" s="5">
        <f>L50-Grade12!L50</f>
        <v>6637.5845507251943</v>
      </c>
      <c r="O50" s="5">
        <f>Grade12!M50-M50</f>
        <v>14.490000000000009</v>
      </c>
      <c r="P50" s="22">
        <f t="shared" si="12"/>
        <v>151.52324995205032</v>
      </c>
      <c r="Q50" s="22"/>
      <c r="R50" s="22"/>
      <c r="S50" s="22">
        <f t="shared" si="19"/>
        <v>2824.3507141195992</v>
      </c>
      <c r="T50" s="22">
        <f t="shared" si="20"/>
        <v>575.50060359695874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67685.080738179153</v>
      </c>
      <c r="D51" s="5">
        <f t="shared" si="15"/>
        <v>64507.890813150225</v>
      </c>
      <c r="E51" s="5">
        <f t="shared" si="1"/>
        <v>55007.890813150225</v>
      </c>
      <c r="F51" s="5">
        <f t="shared" si="2"/>
        <v>20312.615431808572</v>
      </c>
      <c r="G51" s="5">
        <f t="shared" si="3"/>
        <v>44195.275381341649</v>
      </c>
      <c r="H51" s="22">
        <f t="shared" si="16"/>
        <v>30921.811022388345</v>
      </c>
      <c r="I51" s="5">
        <f t="shared" si="17"/>
        <v>73230.855931364305</v>
      </c>
      <c r="J51" s="26">
        <f t="shared" si="5"/>
        <v>0.20910059540614431</v>
      </c>
      <c r="L51" s="22">
        <f t="shared" si="18"/>
        <v>92591.87136317289</v>
      </c>
      <c r="M51" s="5">
        <f>scrimecost*Meta!O48</f>
        <v>461.18799999999999</v>
      </c>
      <c r="N51" s="5">
        <f>L51-Grade12!L51</f>
        <v>6803.5241644933267</v>
      </c>
      <c r="O51" s="5">
        <f>Grade12!M51-M51</f>
        <v>7.6440000000000055</v>
      </c>
      <c r="P51" s="22">
        <f t="shared" si="12"/>
        <v>155.49009259085159</v>
      </c>
      <c r="Q51" s="22"/>
      <c r="R51" s="22"/>
      <c r="S51" s="22">
        <f t="shared" si="19"/>
        <v>2890.6433759660499</v>
      </c>
      <c r="T51" s="22">
        <f t="shared" si="20"/>
        <v>566.59288600287539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69377.207756633623</v>
      </c>
      <c r="D52" s="5">
        <f t="shared" si="15"/>
        <v>66096.798083478978</v>
      </c>
      <c r="E52" s="5">
        <f t="shared" si="1"/>
        <v>56596.798083478978</v>
      </c>
      <c r="F52" s="5">
        <f t="shared" si="2"/>
        <v>20990.284382603782</v>
      </c>
      <c r="G52" s="5">
        <f t="shared" si="3"/>
        <v>45106.513700875192</v>
      </c>
      <c r="H52" s="22">
        <f t="shared" si="16"/>
        <v>31694.856297948052</v>
      </c>
      <c r="I52" s="5">
        <f t="shared" si="17"/>
        <v>74867.983764648408</v>
      </c>
      <c r="J52" s="26">
        <f t="shared" si="5"/>
        <v>0.21114095325222898</v>
      </c>
      <c r="L52" s="22">
        <f t="shared" si="18"/>
        <v>94906.668147252203</v>
      </c>
      <c r="M52" s="5">
        <f>scrimecost*Meta!O49</f>
        <v>461.18799999999999</v>
      </c>
      <c r="N52" s="5">
        <f>L52-Grade12!L52</f>
        <v>6973.6122686056478</v>
      </c>
      <c r="O52" s="5">
        <f>Grade12!M52-M52</f>
        <v>7.6440000000000055</v>
      </c>
      <c r="P52" s="22">
        <f t="shared" si="12"/>
        <v>159.55610629562287</v>
      </c>
      <c r="Q52" s="22"/>
      <c r="R52" s="22"/>
      <c r="S52" s="22">
        <f t="shared" si="19"/>
        <v>2962.9018844586562</v>
      </c>
      <c r="T52" s="22">
        <f t="shared" si="20"/>
        <v>558.65451772838924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71111.63795054947</v>
      </c>
      <c r="D53" s="5">
        <f t="shared" si="15"/>
        <v>67725.428035565958</v>
      </c>
      <c r="E53" s="5">
        <f t="shared" si="1"/>
        <v>58225.428035565958</v>
      </c>
      <c r="F53" s="5">
        <f t="shared" si="2"/>
        <v>21684.895057168884</v>
      </c>
      <c r="G53" s="5">
        <f t="shared" si="3"/>
        <v>46040.532978397074</v>
      </c>
      <c r="H53" s="22">
        <f t="shared" si="16"/>
        <v>32487.227705396755</v>
      </c>
      <c r="I53" s="5">
        <f t="shared" si="17"/>
        <v>76546.039793764634</v>
      </c>
      <c r="J53" s="26">
        <f t="shared" si="5"/>
        <v>0.21313154627279943</v>
      </c>
      <c r="L53" s="22">
        <f t="shared" si="18"/>
        <v>97279.334850933505</v>
      </c>
      <c r="M53" s="5">
        <f>scrimecost*Meta!O50</f>
        <v>461.18799999999999</v>
      </c>
      <c r="N53" s="5">
        <f>L53-Grade12!L53</f>
        <v>7147.9525753208</v>
      </c>
      <c r="O53" s="5">
        <f>Grade12!M53-M53</f>
        <v>7.6440000000000055</v>
      </c>
      <c r="P53" s="22">
        <f t="shared" si="12"/>
        <v>163.72377034301346</v>
      </c>
      <c r="Q53" s="22"/>
      <c r="R53" s="22"/>
      <c r="S53" s="22">
        <f t="shared" si="19"/>
        <v>3036.9668556635875</v>
      </c>
      <c r="T53" s="22">
        <f t="shared" si="20"/>
        <v>550.82740597316376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72889.428899313192</v>
      </c>
      <c r="D54" s="5">
        <f t="shared" si="15"/>
        <v>69394.773736455099</v>
      </c>
      <c r="E54" s="5">
        <f t="shared" si="1"/>
        <v>59894.773736455099</v>
      </c>
      <c r="F54" s="5">
        <f t="shared" si="2"/>
        <v>22396.8709985981</v>
      </c>
      <c r="G54" s="5">
        <f t="shared" si="3"/>
        <v>46997.902737857003</v>
      </c>
      <c r="H54" s="22">
        <f t="shared" si="16"/>
        <v>33299.408398031665</v>
      </c>
      <c r="I54" s="5">
        <f t="shared" si="17"/>
        <v>78266.047223608737</v>
      </c>
      <c r="J54" s="26">
        <f t="shared" si="5"/>
        <v>0.21507358824408762</v>
      </c>
      <c r="L54" s="22">
        <f t="shared" si="18"/>
        <v>99711.318222206828</v>
      </c>
      <c r="M54" s="5">
        <f>scrimecost*Meta!O51</f>
        <v>461.18799999999999</v>
      </c>
      <c r="N54" s="5">
        <f>L54-Grade12!L54</f>
        <v>7326.6513897038094</v>
      </c>
      <c r="O54" s="5">
        <f>Grade12!M54-M54</f>
        <v>7.6440000000000055</v>
      </c>
      <c r="P54" s="22">
        <f t="shared" si="12"/>
        <v>167.99562599158875</v>
      </c>
      <c r="Q54" s="22"/>
      <c r="R54" s="22"/>
      <c r="S54" s="22">
        <f t="shared" si="19"/>
        <v>3112.8834511486325</v>
      </c>
      <c r="T54" s="22">
        <f t="shared" si="20"/>
        <v>543.10999016609549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74711.664621796022</v>
      </c>
      <c r="D55" s="5">
        <f t="shared" si="15"/>
        <v>71105.853079866472</v>
      </c>
      <c r="E55" s="5">
        <f t="shared" si="1"/>
        <v>61605.853079866472</v>
      </c>
      <c r="F55" s="5">
        <f t="shared" si="2"/>
        <v>23126.646338563049</v>
      </c>
      <c r="G55" s="5">
        <f t="shared" si="3"/>
        <v>47979.206741303424</v>
      </c>
      <c r="H55" s="22">
        <f t="shared" si="16"/>
        <v>34131.893607982463</v>
      </c>
      <c r="I55" s="5">
        <f t="shared" si="17"/>
        <v>80029.054839198958</v>
      </c>
      <c r="J55" s="26">
        <f t="shared" si="5"/>
        <v>0.2169682633380273</v>
      </c>
      <c r="L55" s="22">
        <f t="shared" si="18"/>
        <v>102204.101177762</v>
      </c>
      <c r="M55" s="5">
        <f>scrimecost*Meta!O52</f>
        <v>461.18799999999999</v>
      </c>
      <c r="N55" s="5">
        <f>L55-Grade12!L55</f>
        <v>7509.8176744464145</v>
      </c>
      <c r="O55" s="5">
        <f>Grade12!M55-M55</f>
        <v>7.6440000000000055</v>
      </c>
      <c r="P55" s="22">
        <f t="shared" si="12"/>
        <v>172.37427803137845</v>
      </c>
      <c r="Q55" s="22"/>
      <c r="R55" s="22"/>
      <c r="S55" s="22">
        <f t="shared" si="19"/>
        <v>3190.6979615208124</v>
      </c>
      <c r="T55" s="22">
        <f t="shared" si="20"/>
        <v>535.5007316755939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76579.456237340914</v>
      </c>
      <c r="D56" s="5">
        <f t="shared" si="15"/>
        <v>72859.709406863127</v>
      </c>
      <c r="E56" s="5">
        <f t="shared" si="1"/>
        <v>63359.709406863127</v>
      </c>
      <c r="F56" s="5">
        <f t="shared" si="2"/>
        <v>23874.666062027125</v>
      </c>
      <c r="G56" s="5">
        <f t="shared" si="3"/>
        <v>48985.043344835998</v>
      </c>
      <c r="H56" s="22">
        <f t="shared" si="16"/>
        <v>34985.190948182011</v>
      </c>
      <c r="I56" s="5">
        <f t="shared" si="17"/>
        <v>81836.137645178911</v>
      </c>
      <c r="J56" s="26">
        <f t="shared" si="5"/>
        <v>0.21881672684431</v>
      </c>
      <c r="L56" s="22">
        <f t="shared" si="18"/>
        <v>104759.20370720603</v>
      </c>
      <c r="M56" s="5">
        <f>scrimecost*Meta!O53</f>
        <v>139.37</v>
      </c>
      <c r="N56" s="5">
        <f>L56-Grade12!L56</f>
        <v>7697.563116307545</v>
      </c>
      <c r="O56" s="5">
        <f>Grade12!M56-M56</f>
        <v>2.3100000000000023</v>
      </c>
      <c r="P56" s="22">
        <f t="shared" si="12"/>
        <v>176.86239637216295</v>
      </c>
      <c r="Q56" s="22"/>
      <c r="R56" s="22"/>
      <c r="S56" s="22">
        <f t="shared" si="19"/>
        <v>3267.1827586522804</v>
      </c>
      <c r="T56" s="22">
        <f t="shared" si="20"/>
        <v>527.46936980737871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139.37</v>
      </c>
      <c r="N57" s="5">
        <f>L57-Grade12!L57</f>
        <v>0</v>
      </c>
      <c r="O57" s="5">
        <f>Grade12!M57-M57</f>
        <v>2.3100000000000023</v>
      </c>
      <c r="Q57" s="22"/>
      <c r="R57" s="22"/>
      <c r="S57" s="22">
        <f t="shared" si="19"/>
        <v>1.4183400000000013</v>
      </c>
      <c r="T57" s="22">
        <f t="shared" si="20"/>
        <v>0.22026911685262537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139.37</v>
      </c>
      <c r="N58" s="5">
        <f>L58-Grade12!L58</f>
        <v>0</v>
      </c>
      <c r="O58" s="5">
        <f>Grade12!M58-M58</f>
        <v>2.3100000000000023</v>
      </c>
      <c r="Q58" s="22"/>
      <c r="R58" s="22"/>
      <c r="S58" s="22">
        <f t="shared" si="19"/>
        <v>1.4183400000000013</v>
      </c>
      <c r="T58" s="22">
        <f t="shared" si="20"/>
        <v>0.21188638593772022</v>
      </c>
    </row>
    <row r="59" spans="1:20" x14ac:dyDescent="0.2">
      <c r="A59" s="5">
        <v>68</v>
      </c>
      <c r="H59" s="21"/>
      <c r="I59" s="5"/>
      <c r="M59" s="5">
        <f>scrimecost*Meta!O56</f>
        <v>139.37</v>
      </c>
      <c r="N59" s="5">
        <f>L59-Grade12!L59</f>
        <v>0</v>
      </c>
      <c r="O59" s="5">
        <f>Grade12!M59-M59</f>
        <v>2.3100000000000023</v>
      </c>
      <c r="Q59" s="22"/>
      <c r="R59" s="22"/>
      <c r="S59" s="22">
        <f t="shared" si="19"/>
        <v>1.4183400000000013</v>
      </c>
      <c r="T59" s="22">
        <f t="shared" si="20"/>
        <v>0.20382267467748014</v>
      </c>
    </row>
    <row r="60" spans="1:20" x14ac:dyDescent="0.2">
      <c r="A60" s="5">
        <v>69</v>
      </c>
      <c r="H60" s="21"/>
      <c r="I60" s="5"/>
      <c r="M60" s="5">
        <f>scrimecost*Meta!O57</f>
        <v>139.37</v>
      </c>
      <c r="N60" s="5">
        <f>L60-Grade12!L60</f>
        <v>0</v>
      </c>
      <c r="O60" s="5">
        <f>Grade12!M60-M60</f>
        <v>2.3100000000000023</v>
      </c>
      <c r="Q60" s="22"/>
      <c r="R60" s="22"/>
      <c r="S60" s="22">
        <f t="shared" si="19"/>
        <v>1.4183400000000013</v>
      </c>
      <c r="T60" s="22">
        <f t="shared" si="20"/>
        <v>0.19606584221457646</v>
      </c>
    </row>
    <row r="61" spans="1:20" x14ac:dyDescent="0.2">
      <c r="A61" s="5">
        <v>70</v>
      </c>
      <c r="H61" s="21"/>
      <c r="I61" s="5"/>
      <c r="M61" s="5">
        <f>scrimecost*Meta!O58</f>
        <v>139.37</v>
      </c>
      <c r="N61" s="5">
        <f>L61-Grade12!L61</f>
        <v>0</v>
      </c>
      <c r="O61" s="5">
        <f>Grade12!M61-M61</f>
        <v>2.3100000000000023</v>
      </c>
      <c r="Q61" s="22"/>
      <c r="R61" s="22"/>
      <c r="S61" s="22">
        <f t="shared" si="19"/>
        <v>1.4183400000000013</v>
      </c>
      <c r="T61" s="22">
        <f t="shared" si="20"/>
        <v>0.18860420973348421</v>
      </c>
    </row>
    <row r="62" spans="1:20" x14ac:dyDescent="0.2">
      <c r="A62" s="5">
        <v>71</v>
      </c>
      <c r="H62" s="21"/>
      <c r="I62" s="5"/>
      <c r="M62" s="5">
        <f>scrimecost*Meta!O59</f>
        <v>139.37</v>
      </c>
      <c r="N62" s="5">
        <f>L62-Grade12!L62</f>
        <v>0</v>
      </c>
      <c r="O62" s="5">
        <f>Grade12!M62-M62</f>
        <v>2.3100000000000023</v>
      </c>
      <c r="Q62" s="22"/>
      <c r="R62" s="22"/>
      <c r="S62" s="22">
        <f t="shared" si="19"/>
        <v>1.4183400000000013</v>
      </c>
      <c r="T62" s="22">
        <f t="shared" si="20"/>
        <v>0.18142654287666407</v>
      </c>
    </row>
    <row r="63" spans="1:20" x14ac:dyDescent="0.2">
      <c r="A63" s="5">
        <v>72</v>
      </c>
      <c r="H63" s="21"/>
      <c r="M63" s="5">
        <f>scrimecost*Meta!O60</f>
        <v>139.37</v>
      </c>
      <c r="N63" s="5">
        <f>L63-Grade12!L63</f>
        <v>0</v>
      </c>
      <c r="O63" s="5">
        <f>Grade12!M63-M63</f>
        <v>2.3100000000000023</v>
      </c>
      <c r="Q63" s="22"/>
      <c r="R63" s="22"/>
      <c r="S63" s="22">
        <f t="shared" si="19"/>
        <v>1.4183400000000013</v>
      </c>
      <c r="T63" s="22">
        <f t="shared" si="20"/>
        <v>0.17452203482992718</v>
      </c>
    </row>
    <row r="64" spans="1:20" x14ac:dyDescent="0.2">
      <c r="A64" s="5">
        <v>73</v>
      </c>
      <c r="H64" s="21"/>
      <c r="M64" s="5">
        <f>scrimecost*Meta!O61</f>
        <v>139.37</v>
      </c>
      <c r="N64" s="5">
        <f>L64-Grade12!L64</f>
        <v>0</v>
      </c>
      <c r="O64" s="5">
        <f>Grade12!M64-M64</f>
        <v>2.3100000000000023</v>
      </c>
      <c r="Q64" s="22"/>
      <c r="R64" s="22"/>
      <c r="S64" s="22">
        <f t="shared" si="19"/>
        <v>1.4183400000000013</v>
      </c>
      <c r="T64" s="22">
        <f t="shared" si="20"/>
        <v>0.16788029005151683</v>
      </c>
    </row>
    <row r="65" spans="1:20" x14ac:dyDescent="0.2">
      <c r="A65" s="5">
        <v>74</v>
      </c>
      <c r="H65" s="21"/>
      <c r="M65" s="5">
        <f>scrimecost*Meta!O62</f>
        <v>139.37</v>
      </c>
      <c r="N65" s="5">
        <f>L65-Grade12!L65</f>
        <v>0</v>
      </c>
      <c r="O65" s="5">
        <f>Grade12!M65-M65</f>
        <v>2.3100000000000023</v>
      </c>
      <c r="Q65" s="22"/>
      <c r="R65" s="22"/>
      <c r="S65" s="22">
        <f t="shared" si="19"/>
        <v>1.4183400000000013</v>
      </c>
      <c r="T65" s="22">
        <f t="shared" si="20"/>
        <v>0.16149130862040828</v>
      </c>
    </row>
    <row r="66" spans="1:20" x14ac:dyDescent="0.2">
      <c r="A66" s="5">
        <v>75</v>
      </c>
      <c r="H66" s="21"/>
      <c r="M66" s="5">
        <f>scrimecost*Meta!O63</f>
        <v>139.37</v>
      </c>
      <c r="N66" s="5">
        <f>L66-Grade12!L66</f>
        <v>0</v>
      </c>
      <c r="O66" s="5">
        <f>Grade12!M66-M66</f>
        <v>2.3100000000000023</v>
      </c>
      <c r="Q66" s="22"/>
      <c r="R66" s="22"/>
      <c r="S66" s="22">
        <f t="shared" si="19"/>
        <v>1.4183400000000013</v>
      </c>
      <c r="T66" s="22">
        <f t="shared" si="20"/>
        <v>0.15534547118026215</v>
      </c>
    </row>
    <row r="67" spans="1:20" x14ac:dyDescent="0.2">
      <c r="A67" s="5">
        <v>76</v>
      </c>
      <c r="H67" s="21"/>
      <c r="M67" s="5">
        <f>scrimecost*Meta!O64</f>
        <v>139.37</v>
      </c>
      <c r="N67" s="5">
        <f>L67-Grade12!L67</f>
        <v>0</v>
      </c>
      <c r="O67" s="5">
        <f>Grade12!M67-M67</f>
        <v>2.3100000000000023</v>
      </c>
      <c r="Q67" s="22"/>
      <c r="R67" s="22"/>
      <c r="S67" s="22">
        <f t="shared" si="19"/>
        <v>1.4183400000000013</v>
      </c>
      <c r="T67" s="22">
        <f t="shared" si="20"/>
        <v>0.14943352445636188</v>
      </c>
    </row>
    <row r="68" spans="1:20" x14ac:dyDescent="0.2">
      <c r="A68" s="5">
        <v>77</v>
      </c>
      <c r="H68" s="21"/>
      <c r="M68" s="5">
        <f>scrimecost*Meta!O65</f>
        <v>139.37</v>
      </c>
      <c r="N68" s="5">
        <f>L68-Grade12!L68</f>
        <v>0</v>
      </c>
      <c r="O68" s="5">
        <f>Grade12!M68-M68</f>
        <v>2.3100000000000023</v>
      </c>
      <c r="Q68" s="22"/>
      <c r="R68" s="22"/>
      <c r="S68" s="22">
        <f t="shared" si="19"/>
        <v>1.4183400000000013</v>
      </c>
      <c r="T68" s="22">
        <f t="shared" si="20"/>
        <v>0.1437465673237299</v>
      </c>
    </row>
    <row r="69" spans="1:20" x14ac:dyDescent="0.2">
      <c r="A69" s="5">
        <v>78</v>
      </c>
      <c r="H69" s="21"/>
      <c r="M69" s="5">
        <f>scrimecost*Meta!O66</f>
        <v>139.37</v>
      </c>
      <c r="N69" s="5">
        <f>L69-Grade12!L69</f>
        <v>0</v>
      </c>
      <c r="O69" s="5">
        <f>Grade12!M69-M69</f>
        <v>2.3100000000000023</v>
      </c>
      <c r="Q69" s="22"/>
      <c r="R69" s="22"/>
      <c r="S69" s="22">
        <f t="shared" si="19"/>
        <v>1.4183400000000013</v>
      </c>
      <c r="T69" s="22">
        <f t="shared" si="20"/>
        <v>0.13827603740544658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-1.3806428222906675E-11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Meta!A8+6</f>
        <v>20</v>
      </c>
      <c r="C2" s="7">
        <f>Meta!B8</f>
        <v>50009</v>
      </c>
      <c r="D2" s="7">
        <f>Meta!C8</f>
        <v>22689</v>
      </c>
      <c r="E2" s="1">
        <f>Meta!D8</f>
        <v>5.8999999999999997E-2</v>
      </c>
      <c r="F2" s="1">
        <f>Meta!F8</f>
        <v>0.67400000000000004</v>
      </c>
      <c r="G2" s="1">
        <f>Meta!I8</f>
        <v>1.8381311833585117</v>
      </c>
      <c r="H2" s="1">
        <f>Meta!E8</f>
        <v>0.61399999999999999</v>
      </c>
      <c r="I2" s="13"/>
      <c r="J2" s="1">
        <f>Meta!X7</f>
        <v>0.66800000000000004</v>
      </c>
      <c r="K2" s="1">
        <f>Meta!D7</f>
        <v>6.0999999999999999E-2</v>
      </c>
      <c r="L2" s="29"/>
      <c r="N2" s="22">
        <f>Meta!T8</f>
        <v>50009</v>
      </c>
      <c r="O2" s="22">
        <f>Meta!U8</f>
        <v>22689</v>
      </c>
      <c r="P2" s="1">
        <f>Meta!V8</f>
        <v>5.8999999999999997E-2</v>
      </c>
      <c r="Q2" s="1">
        <f>Meta!X8</f>
        <v>0.67400000000000004</v>
      </c>
      <c r="R2" s="22">
        <f>Meta!W8</f>
        <v>2492</v>
      </c>
      <c r="T2" s="12">
        <f>IRR(S5:S69)+1</f>
        <v>1.0401186096108863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2459.3167643274546</v>
      </c>
      <c r="D10" s="5">
        <f t="shared" ref="D10:D36" si="0">IF(A10&lt;startage,1,0)*(C10*(1-initialunempprob))+IF(A10=startage,1,0)*(C10*(1-unempprob))+IF(A10&gt;startage,1,0)*(C10*(1-unempprob)+unempprob*300*52)</f>
        <v>2309.29844170348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176.66133079031621</v>
      </c>
      <c r="G10" s="5">
        <f t="shared" ref="G10:G56" si="3">D10-F10</f>
        <v>2132.6371109131637</v>
      </c>
      <c r="H10" s="22">
        <f>0.1*Grade13!H10</f>
        <v>1123.5345721886613</v>
      </c>
      <c r="I10" s="5">
        <f t="shared" ref="I10:I36" si="4">G10+IF(A10&lt;startage,1,0)*(H10*(1-initialunempprob))+IF(A10&gt;=startage,1,0)*(H10*(1-unempprob))</f>
        <v>3187.6360741983167</v>
      </c>
      <c r="J10" s="26">
        <f t="shared" ref="J10:J56" si="5">(F10-(IF(A10&gt;startage,1,0)*(unempprob*300*52)))/(IF(A10&lt;startage,1,0)*((C10+H10)*(1-initialunempprob))+IF(A10&gt;=startage,1,0)*((C10+H10)*(1-unempprob)))</f>
        <v>5.2510616489600474E-2</v>
      </c>
      <c r="L10" s="22">
        <f>0.1*Grade13!L10</f>
        <v>3364.2974049886325</v>
      </c>
      <c r="M10" s="5">
        <f>scrimecost*Meta!O7</f>
        <v>8779.3160000000007</v>
      </c>
      <c r="N10" s="5">
        <f>L10-Grade13!L10</f>
        <v>-30278.676644897692</v>
      </c>
      <c r="O10" s="5"/>
      <c r="P10" s="22"/>
      <c r="Q10" s="22">
        <f>0.05*feel*Grade13!G10</f>
        <v>256.94375006822111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-38814.62039496591</v>
      </c>
      <c r="T10" s="22">
        <f t="shared" ref="T10:T41" si="7">S10/sreturn^(A10-startage+1)</f>
        <v>-38814.62039496591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27206.43687064101</v>
      </c>
      <c r="D11" s="5">
        <f t="shared" si="0"/>
        <v>25601.257095273191</v>
      </c>
      <c r="E11" s="5">
        <f t="shared" si="1"/>
        <v>16101.257095273191</v>
      </c>
      <c r="F11" s="5">
        <f t="shared" si="2"/>
        <v>5558.8104416066972</v>
      </c>
      <c r="G11" s="5">
        <f t="shared" si="3"/>
        <v>20042.446653666495</v>
      </c>
      <c r="H11" s="22">
        <f t="shared" ref="H11:H36" si="10">benefits*B11/expnorm</f>
        <v>12343.515090443198</v>
      </c>
      <c r="I11" s="5">
        <f t="shared" si="4"/>
        <v>31657.694353773542</v>
      </c>
      <c r="J11" s="26">
        <f t="shared" si="5"/>
        <v>0.14936411874703298</v>
      </c>
      <c r="L11" s="22">
        <f t="shared" ref="L11:L36" si="11">(sincome+sbenefits)*(1-sunemp)*B11/expnorm</f>
        <v>37216.504795380235</v>
      </c>
      <c r="M11" s="5">
        <f>scrimecost*Meta!O8</f>
        <v>8408.0079999999998</v>
      </c>
      <c r="N11" s="5">
        <f>L11-Grade13!L11</f>
        <v>2732.4563942467503</v>
      </c>
      <c r="O11" s="5">
        <f>Grade13!M11-M11</f>
        <v>141.70800000000054</v>
      </c>
      <c r="P11" s="22">
        <f t="shared" ref="P11:P56" si="12">(spart-initialspart)*(L11*J11+nptrans)</f>
        <v>72.676862649640242</v>
      </c>
      <c r="Q11" s="22"/>
      <c r="R11" s="22"/>
      <c r="S11" s="22">
        <f t="shared" si="6"/>
        <v>1262.4211300363777</v>
      </c>
      <c r="T11" s="22">
        <f t="shared" si="7"/>
        <v>1213.7280482931228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27886.597792407032</v>
      </c>
      <c r="D12" s="5">
        <f t="shared" si="0"/>
        <v>27161.688522655022</v>
      </c>
      <c r="E12" s="5">
        <f t="shared" si="1"/>
        <v>17661.688522655022</v>
      </c>
      <c r="F12" s="5">
        <f t="shared" si="2"/>
        <v>6068.291302646865</v>
      </c>
      <c r="G12" s="5">
        <f t="shared" si="3"/>
        <v>21093.397220008155</v>
      </c>
      <c r="H12" s="22">
        <f t="shared" si="10"/>
        <v>12652.102967704277</v>
      </c>
      <c r="I12" s="5">
        <f t="shared" si="4"/>
        <v>32999.026112617881</v>
      </c>
      <c r="J12" s="26">
        <f t="shared" si="5"/>
        <v>0.13494907718511753</v>
      </c>
      <c r="L12" s="22">
        <f t="shared" si="11"/>
        <v>38146.917415264739</v>
      </c>
      <c r="M12" s="5">
        <f>scrimecost*Meta!O9</f>
        <v>7635.4880000000003</v>
      </c>
      <c r="N12" s="5">
        <f>L12-Grade13!L12</f>
        <v>2800.7678041029212</v>
      </c>
      <c r="O12" s="5">
        <f>Grade13!M12-M12</f>
        <v>128.6880000000001</v>
      </c>
      <c r="P12" s="22">
        <f t="shared" si="12"/>
        <v>70.211347815881254</v>
      </c>
      <c r="Q12" s="22"/>
      <c r="R12" s="22"/>
      <c r="S12" s="22">
        <f t="shared" si="6"/>
        <v>1281.1827445376875</v>
      </c>
      <c r="T12" s="22">
        <f t="shared" si="7"/>
        <v>1184.2553278707023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28583.762737217206</v>
      </c>
      <c r="D13" s="5">
        <f t="shared" si="0"/>
        <v>27817.720735721396</v>
      </c>
      <c r="E13" s="5">
        <f t="shared" si="1"/>
        <v>18317.720735721396</v>
      </c>
      <c r="F13" s="5">
        <f t="shared" si="2"/>
        <v>6282.4858202130363</v>
      </c>
      <c r="G13" s="5">
        <f t="shared" si="3"/>
        <v>21535.234915508358</v>
      </c>
      <c r="H13" s="22">
        <f t="shared" si="10"/>
        <v>12968.405541896882</v>
      </c>
      <c r="I13" s="5">
        <f t="shared" si="4"/>
        <v>33738.504530433325</v>
      </c>
      <c r="J13" s="26">
        <f t="shared" si="5"/>
        <v>0.13713567422197237</v>
      </c>
      <c r="L13" s="22">
        <f t="shared" si="11"/>
        <v>39100.590350646358</v>
      </c>
      <c r="M13" s="5">
        <f>scrimecost*Meta!O10</f>
        <v>6997.5359999999991</v>
      </c>
      <c r="N13" s="5">
        <f>L13-Grade13!L13</f>
        <v>2870.7869992054912</v>
      </c>
      <c r="O13" s="5">
        <f>Grade13!M13-M13</f>
        <v>117.9360000000006</v>
      </c>
      <c r="P13" s="22">
        <f t="shared" si="12"/>
        <v>71.49651492127829</v>
      </c>
      <c r="Q13" s="22"/>
      <c r="R13" s="22"/>
      <c r="S13" s="22">
        <f t="shared" si="6"/>
        <v>1304.3465727648691</v>
      </c>
      <c r="T13" s="22">
        <f t="shared" si="7"/>
        <v>1159.1627088676034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29298.356805647636</v>
      </c>
      <c r="D14" s="5">
        <f t="shared" si="0"/>
        <v>28490.153754114428</v>
      </c>
      <c r="E14" s="5">
        <f t="shared" si="1"/>
        <v>18990.153754114428</v>
      </c>
      <c r="F14" s="5">
        <f t="shared" si="2"/>
        <v>6502.035200718361</v>
      </c>
      <c r="G14" s="5">
        <f t="shared" si="3"/>
        <v>21988.118553396067</v>
      </c>
      <c r="H14" s="22">
        <f t="shared" si="10"/>
        <v>13292.615680444305</v>
      </c>
      <c r="I14" s="5">
        <f t="shared" si="4"/>
        <v>34496.469908694155</v>
      </c>
      <c r="J14" s="26">
        <f t="shared" si="5"/>
        <v>0.13926893962378203</v>
      </c>
      <c r="L14" s="22">
        <f t="shared" si="11"/>
        <v>40078.105109412514</v>
      </c>
      <c r="M14" s="5">
        <f>scrimecost*Meta!O11</f>
        <v>6539.0080000000007</v>
      </c>
      <c r="N14" s="5">
        <f>L14-Grade13!L14</f>
        <v>2942.556674185631</v>
      </c>
      <c r="O14" s="5">
        <f>Grade13!M14-M14</f>
        <v>110.20799999999963</v>
      </c>
      <c r="P14" s="22">
        <f t="shared" si="12"/>
        <v>72.813811204310227</v>
      </c>
      <c r="Q14" s="22"/>
      <c r="R14" s="22"/>
      <c r="S14" s="22">
        <f t="shared" si="6"/>
        <v>1330.111275897731</v>
      </c>
      <c r="T14" s="22">
        <f t="shared" si="7"/>
        <v>1136.4661590563803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30030.815725788823</v>
      </c>
      <c r="D15" s="5">
        <f t="shared" si="0"/>
        <v>29179.397597967287</v>
      </c>
      <c r="E15" s="5">
        <f t="shared" si="1"/>
        <v>19679.397597967287</v>
      </c>
      <c r="F15" s="5">
        <f t="shared" si="2"/>
        <v>6727.0733157363193</v>
      </c>
      <c r="G15" s="5">
        <f t="shared" si="3"/>
        <v>22452.324282230969</v>
      </c>
      <c r="H15" s="22">
        <f t="shared" si="10"/>
        <v>13624.931072455411</v>
      </c>
      <c r="I15" s="5">
        <f t="shared" si="4"/>
        <v>35273.384421411509</v>
      </c>
      <c r="J15" s="26">
        <f t="shared" si="5"/>
        <v>0.14135017416213289</v>
      </c>
      <c r="L15" s="22">
        <f t="shared" si="11"/>
        <v>41080.057737147821</v>
      </c>
      <c r="M15" s="5">
        <f>scrimecost*Meta!O12</f>
        <v>6247.4440000000004</v>
      </c>
      <c r="N15" s="5">
        <f>L15-Grade13!L15</f>
        <v>3016.1205910402714</v>
      </c>
      <c r="O15" s="5">
        <f>Grade13!M15-M15</f>
        <v>105.29399999999987</v>
      </c>
      <c r="P15" s="22">
        <f t="shared" si="12"/>
        <v>74.164039894417982</v>
      </c>
      <c r="Q15" s="22"/>
      <c r="R15" s="22"/>
      <c r="S15" s="22">
        <f t="shared" si="6"/>
        <v>1358.3665174089144</v>
      </c>
      <c r="T15" s="22">
        <f t="shared" si="7"/>
        <v>1115.8418204385341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30781.586118933541</v>
      </c>
      <c r="D16" s="5">
        <f t="shared" si="0"/>
        <v>29885.872537916464</v>
      </c>
      <c r="E16" s="5">
        <f t="shared" si="1"/>
        <v>20385.872537916464</v>
      </c>
      <c r="F16" s="5">
        <f t="shared" si="2"/>
        <v>6957.7373836297256</v>
      </c>
      <c r="G16" s="5">
        <f t="shared" si="3"/>
        <v>22928.135154286738</v>
      </c>
      <c r="H16" s="22">
        <f t="shared" si="10"/>
        <v>13965.554349266795</v>
      </c>
      <c r="I16" s="5">
        <f t="shared" si="4"/>
        <v>36069.721796946789</v>
      </c>
      <c r="J16" s="26">
        <f t="shared" si="5"/>
        <v>0.14338064688247518</v>
      </c>
      <c r="L16" s="22">
        <f t="shared" si="11"/>
        <v>42107.059180576514</v>
      </c>
      <c r="M16" s="5">
        <f>scrimecost*Meta!O13</f>
        <v>5245.66</v>
      </c>
      <c r="N16" s="5">
        <f>L16-Grade13!L16</f>
        <v>3091.5236058162773</v>
      </c>
      <c r="O16" s="5">
        <f>Grade13!M16-M16</f>
        <v>88.409999999999854</v>
      </c>
      <c r="P16" s="22">
        <f t="shared" si="12"/>
        <v>75.548024301778412</v>
      </c>
      <c r="Q16" s="22"/>
      <c r="R16" s="22"/>
      <c r="S16" s="22">
        <f t="shared" si="6"/>
        <v>1380.0539898578768</v>
      </c>
      <c r="T16" s="22">
        <f t="shared" si="7"/>
        <v>1089.9306772556938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31551.125771906878</v>
      </c>
      <c r="D17" s="5">
        <f t="shared" si="0"/>
        <v>30610.009351364377</v>
      </c>
      <c r="E17" s="5">
        <f t="shared" si="1"/>
        <v>21110.009351364377</v>
      </c>
      <c r="F17" s="5">
        <f t="shared" si="2"/>
        <v>7194.1680532204691</v>
      </c>
      <c r="G17" s="5">
        <f t="shared" si="3"/>
        <v>23415.841298143907</v>
      </c>
      <c r="H17" s="22">
        <f t="shared" si="10"/>
        <v>14314.693207998464</v>
      </c>
      <c r="I17" s="5">
        <f t="shared" si="4"/>
        <v>36885.967606870458</v>
      </c>
      <c r="J17" s="26">
        <f t="shared" si="5"/>
        <v>0.14536159587793107</v>
      </c>
      <c r="L17" s="22">
        <f t="shared" si="11"/>
        <v>43159.735660090926</v>
      </c>
      <c r="M17" s="5">
        <f>scrimecost*Meta!O14</f>
        <v>5245.66</v>
      </c>
      <c r="N17" s="5">
        <f>L17-Grade13!L17</f>
        <v>3168.8116959616818</v>
      </c>
      <c r="O17" s="5">
        <f>Grade13!M17-M17</f>
        <v>88.409999999999854</v>
      </c>
      <c r="P17" s="22">
        <f t="shared" si="12"/>
        <v>76.966608319322873</v>
      </c>
      <c r="Q17" s="22"/>
      <c r="R17" s="22"/>
      <c r="S17" s="22">
        <f t="shared" si="6"/>
        <v>1412.9095945180627</v>
      </c>
      <c r="T17" s="22">
        <f t="shared" si="7"/>
        <v>1072.8383929436709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32339.903916204552</v>
      </c>
      <c r="D18" s="5">
        <f t="shared" si="0"/>
        <v>31352.249585148485</v>
      </c>
      <c r="E18" s="5">
        <f t="shared" si="1"/>
        <v>21852.249585148485</v>
      </c>
      <c r="F18" s="5">
        <f t="shared" si="2"/>
        <v>7436.509489550981</v>
      </c>
      <c r="G18" s="5">
        <f t="shared" si="3"/>
        <v>23915.740095597503</v>
      </c>
      <c r="H18" s="22">
        <f t="shared" si="10"/>
        <v>14672.560538198426</v>
      </c>
      <c r="I18" s="5">
        <f t="shared" si="4"/>
        <v>37722.619562042222</v>
      </c>
      <c r="J18" s="26">
        <f t="shared" si="5"/>
        <v>0.14729422904422956</v>
      </c>
      <c r="L18" s="22">
        <f t="shared" si="11"/>
        <v>44238.729051593196</v>
      </c>
      <c r="M18" s="5">
        <f>scrimecost*Meta!O15</f>
        <v>5245.66</v>
      </c>
      <c r="N18" s="5">
        <f>L18-Grade13!L18</f>
        <v>3248.0319883607226</v>
      </c>
      <c r="O18" s="5">
        <f>Grade13!M18-M18</f>
        <v>88.409999999999854</v>
      </c>
      <c r="P18" s="22">
        <f t="shared" si="12"/>
        <v>78.420656937305964</v>
      </c>
      <c r="Q18" s="22"/>
      <c r="R18" s="22"/>
      <c r="S18" s="22">
        <f t="shared" si="6"/>
        <v>1446.5865892947538</v>
      </c>
      <c r="T18" s="22">
        <f t="shared" si="7"/>
        <v>1056.042752794302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33148.401514109661</v>
      </c>
      <c r="D19" s="5">
        <f t="shared" si="0"/>
        <v>32113.045824777193</v>
      </c>
      <c r="E19" s="5">
        <f t="shared" si="1"/>
        <v>22613.045824777193</v>
      </c>
      <c r="F19" s="5">
        <f t="shared" si="2"/>
        <v>7684.9094617897535</v>
      </c>
      <c r="G19" s="5">
        <f t="shared" si="3"/>
        <v>24428.136362987439</v>
      </c>
      <c r="H19" s="22">
        <f t="shared" si="10"/>
        <v>15039.374551653385</v>
      </c>
      <c r="I19" s="5">
        <f t="shared" si="4"/>
        <v>38580.187816093276</v>
      </c>
      <c r="J19" s="26">
        <f t="shared" si="5"/>
        <v>0.14917972481622804</v>
      </c>
      <c r="L19" s="22">
        <f t="shared" si="11"/>
        <v>45344.697277883031</v>
      </c>
      <c r="M19" s="5">
        <f>scrimecost*Meta!O16</f>
        <v>5245.66</v>
      </c>
      <c r="N19" s="5">
        <f>L19-Grade13!L19</f>
        <v>3329.2327880697485</v>
      </c>
      <c r="O19" s="5">
        <f>Grade13!M19-M19</f>
        <v>88.409999999999854</v>
      </c>
      <c r="P19" s="22">
        <f t="shared" si="12"/>
        <v>79.911056770738611</v>
      </c>
      <c r="Q19" s="22"/>
      <c r="R19" s="22"/>
      <c r="S19" s="22">
        <f t="shared" si="6"/>
        <v>1481.105508940866</v>
      </c>
      <c r="T19" s="22">
        <f t="shared" si="7"/>
        <v>1039.53758582152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33977.1115519624</v>
      </c>
      <c r="D20" s="5">
        <f t="shared" si="0"/>
        <v>32892.861970396618</v>
      </c>
      <c r="E20" s="5">
        <f t="shared" si="1"/>
        <v>23392.861970396618</v>
      </c>
      <c r="F20" s="5">
        <f t="shared" si="2"/>
        <v>7939.5194333344953</v>
      </c>
      <c r="G20" s="5">
        <f t="shared" si="3"/>
        <v>24953.342537062123</v>
      </c>
      <c r="H20" s="22">
        <f t="shared" si="10"/>
        <v>15415.358915444716</v>
      </c>
      <c r="I20" s="5">
        <f t="shared" si="4"/>
        <v>39459.1952764956</v>
      </c>
      <c r="J20" s="26">
        <f t="shared" si="5"/>
        <v>0.15101923288647043</v>
      </c>
      <c r="L20" s="22">
        <f t="shared" si="11"/>
        <v>46478.314709830098</v>
      </c>
      <c r="M20" s="5">
        <f>scrimecost*Meta!O17</f>
        <v>5245.66</v>
      </c>
      <c r="N20" s="5">
        <f>L20-Grade13!L20</f>
        <v>3412.4636077714822</v>
      </c>
      <c r="O20" s="5">
        <f>Grade13!M20-M20</f>
        <v>88.409999999999854</v>
      </c>
      <c r="P20" s="22">
        <f t="shared" si="12"/>
        <v>81.438716600007041</v>
      </c>
      <c r="Q20" s="22"/>
      <c r="R20" s="22"/>
      <c r="S20" s="22">
        <f t="shared" si="6"/>
        <v>1516.4874015781234</v>
      </c>
      <c r="T20" s="22">
        <f t="shared" si="7"/>
        <v>1023.3168824460565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34826.539340761461</v>
      </c>
      <c r="D21" s="5">
        <f t="shared" si="0"/>
        <v>33692.173519656535</v>
      </c>
      <c r="E21" s="5">
        <f t="shared" si="1"/>
        <v>24192.173519656535</v>
      </c>
      <c r="F21" s="5">
        <f t="shared" si="2"/>
        <v>8200.4946541678582</v>
      </c>
      <c r="G21" s="5">
        <f t="shared" si="3"/>
        <v>25491.678865488677</v>
      </c>
      <c r="H21" s="22">
        <f t="shared" si="10"/>
        <v>15800.742888330835</v>
      </c>
      <c r="I21" s="5">
        <f t="shared" si="4"/>
        <v>40360.177923407995</v>
      </c>
      <c r="J21" s="26">
        <f t="shared" si="5"/>
        <v>0.15281387490621914</v>
      </c>
      <c r="L21" s="22">
        <f t="shared" si="11"/>
        <v>47640.272577575844</v>
      </c>
      <c r="M21" s="5">
        <f>scrimecost*Meta!O18</f>
        <v>4228.924</v>
      </c>
      <c r="N21" s="5">
        <f>L21-Grade13!L21</f>
        <v>3497.7751979657769</v>
      </c>
      <c r="O21" s="5">
        <f>Grade13!M21-M21</f>
        <v>71.274000000000342</v>
      </c>
      <c r="P21" s="22">
        <f t="shared" si="12"/>
        <v>83.004567925007208</v>
      </c>
      <c r="Q21" s="22"/>
      <c r="R21" s="22"/>
      <c r="S21" s="22">
        <f t="shared" si="6"/>
        <v>1542.2323375313199</v>
      </c>
      <c r="T21" s="22">
        <f t="shared" si="7"/>
        <v>1000.5487892844716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35697.202824280495</v>
      </c>
      <c r="D22" s="5">
        <f t="shared" si="0"/>
        <v>34511.467857647949</v>
      </c>
      <c r="E22" s="5">
        <f t="shared" si="1"/>
        <v>25011.467857647949</v>
      </c>
      <c r="F22" s="5">
        <f t="shared" si="2"/>
        <v>8467.994255522055</v>
      </c>
      <c r="G22" s="5">
        <f t="shared" si="3"/>
        <v>26043.473602125894</v>
      </c>
      <c r="H22" s="22">
        <f t="shared" si="10"/>
        <v>16195.761460539106</v>
      </c>
      <c r="I22" s="5">
        <f t="shared" si="4"/>
        <v>41283.685136493194</v>
      </c>
      <c r="J22" s="26">
        <f t="shared" si="5"/>
        <v>0.15456474516938865</v>
      </c>
      <c r="L22" s="22">
        <f t="shared" si="11"/>
        <v>48831.27939201524</v>
      </c>
      <c r="M22" s="5">
        <f>scrimecost*Meta!O19</f>
        <v>4228.924</v>
      </c>
      <c r="N22" s="5">
        <f>L22-Grade13!L22</f>
        <v>3585.2195779149188</v>
      </c>
      <c r="O22" s="5">
        <f>Grade13!M22-M22</f>
        <v>71.274000000000342</v>
      </c>
      <c r="P22" s="22">
        <f t="shared" si="12"/>
        <v>84.609565533132397</v>
      </c>
      <c r="Q22" s="22"/>
      <c r="R22" s="22"/>
      <c r="S22" s="22">
        <f t="shared" si="6"/>
        <v>1579.4054384833419</v>
      </c>
      <c r="T22" s="22">
        <f t="shared" si="7"/>
        <v>985.14289154175492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36589.632894887502</v>
      </c>
      <c r="D23" s="5">
        <f t="shared" si="0"/>
        <v>35351.244554089142</v>
      </c>
      <c r="E23" s="5">
        <f t="shared" si="1"/>
        <v>25851.244554089142</v>
      </c>
      <c r="F23" s="5">
        <f t="shared" si="2"/>
        <v>8742.1813469101053</v>
      </c>
      <c r="G23" s="5">
        <f t="shared" si="3"/>
        <v>26609.063207179039</v>
      </c>
      <c r="H23" s="22">
        <f t="shared" si="10"/>
        <v>16600.655497052583</v>
      </c>
      <c r="I23" s="5">
        <f t="shared" si="4"/>
        <v>42230.280029905523</v>
      </c>
      <c r="J23" s="26">
        <f t="shared" si="5"/>
        <v>0.15627291127979787</v>
      </c>
      <c r="L23" s="22">
        <f t="shared" si="11"/>
        <v>50052.061376815618</v>
      </c>
      <c r="M23" s="5">
        <f>scrimecost*Meta!O20</f>
        <v>4228.924</v>
      </c>
      <c r="N23" s="5">
        <f>L23-Grade13!L23</f>
        <v>3674.8500673627932</v>
      </c>
      <c r="O23" s="5">
        <f>Grade13!M23-M23</f>
        <v>71.274000000000342</v>
      </c>
      <c r="P23" s="22">
        <f t="shared" si="12"/>
        <v>86.254688081460714</v>
      </c>
      <c r="Q23" s="22"/>
      <c r="R23" s="22"/>
      <c r="S23" s="22">
        <f t="shared" si="6"/>
        <v>1617.5078669591662</v>
      </c>
      <c r="T23" s="22">
        <f t="shared" si="7"/>
        <v>969.99419158814953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37504.373717259688</v>
      </c>
      <c r="D24" s="5">
        <f t="shared" si="0"/>
        <v>36212.01566794137</v>
      </c>
      <c r="E24" s="5">
        <f t="shared" si="1"/>
        <v>26712.01566794137</v>
      </c>
      <c r="F24" s="5">
        <f t="shared" si="2"/>
        <v>9023.2231155828576</v>
      </c>
      <c r="G24" s="5">
        <f t="shared" si="3"/>
        <v>27188.792552358515</v>
      </c>
      <c r="H24" s="22">
        <f t="shared" si="10"/>
        <v>17015.671884478896</v>
      </c>
      <c r="I24" s="5">
        <f t="shared" si="4"/>
        <v>43200.539795653152</v>
      </c>
      <c r="J24" s="26">
        <f t="shared" si="5"/>
        <v>0.15793941480214835</v>
      </c>
      <c r="L24" s="22">
        <f t="shared" si="11"/>
        <v>51303.362911236007</v>
      </c>
      <c r="M24" s="5">
        <f>scrimecost*Meta!O21</f>
        <v>4228.924</v>
      </c>
      <c r="N24" s="5">
        <f>L24-Grade13!L24</f>
        <v>3766.721319046861</v>
      </c>
      <c r="O24" s="5">
        <f>Grade13!M24-M24</f>
        <v>71.274000000000342</v>
      </c>
      <c r="P24" s="22">
        <f t="shared" si="12"/>
        <v>87.94093869349723</v>
      </c>
      <c r="Q24" s="22"/>
      <c r="R24" s="22"/>
      <c r="S24" s="22">
        <f t="shared" si="6"/>
        <v>1656.5628561468843</v>
      </c>
      <c r="T24" s="22">
        <f t="shared" si="7"/>
        <v>955.09766782950658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38441.983060191174</v>
      </c>
      <c r="D25" s="5">
        <f t="shared" si="0"/>
        <v>37094.306059639901</v>
      </c>
      <c r="E25" s="5">
        <f t="shared" si="1"/>
        <v>27594.306059639901</v>
      </c>
      <c r="F25" s="5">
        <f t="shared" si="2"/>
        <v>9311.2909284724283</v>
      </c>
      <c r="G25" s="5">
        <f t="shared" si="3"/>
        <v>27783.015131167471</v>
      </c>
      <c r="H25" s="22">
        <f t="shared" si="10"/>
        <v>17441.063681590866</v>
      </c>
      <c r="I25" s="5">
        <f t="shared" si="4"/>
        <v>44195.056055544475</v>
      </c>
      <c r="J25" s="26">
        <f t="shared" si="5"/>
        <v>0.15956527189712444</v>
      </c>
      <c r="L25" s="22">
        <f t="shared" si="11"/>
        <v>52585.946984016904</v>
      </c>
      <c r="M25" s="5">
        <f>scrimecost*Meta!O22</f>
        <v>4228.924</v>
      </c>
      <c r="N25" s="5">
        <f>L25-Grade13!L25</f>
        <v>3860.8893520230195</v>
      </c>
      <c r="O25" s="5">
        <f>Grade13!M25-M25</f>
        <v>71.274000000000342</v>
      </c>
      <c r="P25" s="22">
        <f t="shared" si="12"/>
        <v>89.669345570834651</v>
      </c>
      <c r="Q25" s="22"/>
      <c r="R25" s="22"/>
      <c r="S25" s="22">
        <f t="shared" si="6"/>
        <v>1696.594220064291</v>
      </c>
      <c r="T25" s="22">
        <f t="shared" si="7"/>
        <v>940.44842115374672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39403.032636695963</v>
      </c>
      <c r="D26" s="5">
        <f t="shared" si="0"/>
        <v>37998.653711130908</v>
      </c>
      <c r="E26" s="5">
        <f t="shared" si="1"/>
        <v>28498.653711130908</v>
      </c>
      <c r="F26" s="5">
        <f t="shared" si="2"/>
        <v>9606.5604366842417</v>
      </c>
      <c r="G26" s="5">
        <f t="shared" si="3"/>
        <v>28392.093274446666</v>
      </c>
      <c r="H26" s="22">
        <f t="shared" si="10"/>
        <v>17877.090273630638</v>
      </c>
      <c r="I26" s="5">
        <f t="shared" si="4"/>
        <v>45214.435221933098</v>
      </c>
      <c r="J26" s="26">
        <f t="shared" si="5"/>
        <v>0.16115147394100357</v>
      </c>
      <c r="L26" s="22">
        <f t="shared" si="11"/>
        <v>53900.595658617334</v>
      </c>
      <c r="M26" s="5">
        <f>scrimecost*Meta!O23</f>
        <v>3281.9639999999999</v>
      </c>
      <c r="N26" s="5">
        <f>L26-Grade13!L26</f>
        <v>3957.4115858236109</v>
      </c>
      <c r="O26" s="5">
        <f>Grade13!M26-M26</f>
        <v>55.313999999999851</v>
      </c>
      <c r="P26" s="22">
        <f t="shared" si="12"/>
        <v>91.440962620105537</v>
      </c>
      <c r="Q26" s="22"/>
      <c r="R26" s="22"/>
      <c r="S26" s="22">
        <f t="shared" si="6"/>
        <v>1727.8269280796444</v>
      </c>
      <c r="T26" s="22">
        <f t="shared" si="7"/>
        <v>920.81920802308935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40388.108452613356</v>
      </c>
      <c r="D27" s="5">
        <f t="shared" si="0"/>
        <v>38925.610053909171</v>
      </c>
      <c r="E27" s="5">
        <f t="shared" si="1"/>
        <v>29425.610053909171</v>
      </c>
      <c r="F27" s="5">
        <f t="shared" si="2"/>
        <v>9909.2116826013444</v>
      </c>
      <c r="G27" s="5">
        <f t="shared" si="3"/>
        <v>29016.398371307827</v>
      </c>
      <c r="H27" s="22">
        <f t="shared" si="10"/>
        <v>18324.017530471407</v>
      </c>
      <c r="I27" s="5">
        <f t="shared" si="4"/>
        <v>46259.298867481426</v>
      </c>
      <c r="J27" s="26">
        <f t="shared" si="5"/>
        <v>0.16269898813015385</v>
      </c>
      <c r="L27" s="22">
        <f t="shared" si="11"/>
        <v>55248.110550082769</v>
      </c>
      <c r="M27" s="5">
        <f>scrimecost*Meta!O24</f>
        <v>3281.9639999999999</v>
      </c>
      <c r="N27" s="5">
        <f>L27-Grade13!L27</f>
        <v>4056.3468754692149</v>
      </c>
      <c r="O27" s="5">
        <f>Grade13!M27-M27</f>
        <v>55.313999999999851</v>
      </c>
      <c r="P27" s="22">
        <f t="shared" si="12"/>
        <v>93.25687009560815</v>
      </c>
      <c r="Q27" s="22"/>
      <c r="R27" s="22"/>
      <c r="S27" s="22">
        <f t="shared" si="6"/>
        <v>1769.8848797953815</v>
      </c>
      <c r="T27" s="22">
        <f t="shared" si="7"/>
        <v>906.85172639261452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41397.811163928687</v>
      </c>
      <c r="D28" s="5">
        <f t="shared" si="0"/>
        <v>39875.740305256899</v>
      </c>
      <c r="E28" s="5">
        <f t="shared" si="1"/>
        <v>30375.740305256899</v>
      </c>
      <c r="F28" s="5">
        <f t="shared" si="2"/>
        <v>10219.429209666378</v>
      </c>
      <c r="G28" s="5">
        <f t="shared" si="3"/>
        <v>29656.311095590521</v>
      </c>
      <c r="H28" s="22">
        <f t="shared" si="10"/>
        <v>18782.11796873319</v>
      </c>
      <c r="I28" s="5">
        <f t="shared" si="4"/>
        <v>47330.284104168459</v>
      </c>
      <c r="J28" s="26">
        <f t="shared" si="5"/>
        <v>0.16420875807078836</v>
      </c>
      <c r="L28" s="22">
        <f t="shared" si="11"/>
        <v>56629.31331383482</v>
      </c>
      <c r="M28" s="5">
        <f>scrimecost*Meta!O25</f>
        <v>3281.9639999999999</v>
      </c>
      <c r="N28" s="5">
        <f>L28-Grade13!L28</f>
        <v>4157.7555473559187</v>
      </c>
      <c r="O28" s="5">
        <f>Grade13!M28-M28</f>
        <v>55.313999999999851</v>
      </c>
      <c r="P28" s="22">
        <f t="shared" si="12"/>
        <v>95.118175257998345</v>
      </c>
      <c r="Q28" s="22"/>
      <c r="R28" s="22"/>
      <c r="S28" s="22">
        <f t="shared" si="6"/>
        <v>1812.9942803039949</v>
      </c>
      <c r="T28" s="22">
        <f t="shared" si="7"/>
        <v>893.10975349115972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42432.756443026905</v>
      </c>
      <c r="D29" s="5">
        <f t="shared" si="0"/>
        <v>40849.62381288832</v>
      </c>
      <c r="E29" s="5">
        <f t="shared" si="1"/>
        <v>31349.62381288832</v>
      </c>
      <c r="F29" s="5">
        <f t="shared" si="2"/>
        <v>10537.402174908037</v>
      </c>
      <c r="G29" s="5">
        <f t="shared" si="3"/>
        <v>30312.221637980285</v>
      </c>
      <c r="H29" s="22">
        <f t="shared" si="10"/>
        <v>19251.670917951516</v>
      </c>
      <c r="I29" s="5">
        <f t="shared" si="4"/>
        <v>48428.043971772662</v>
      </c>
      <c r="J29" s="26">
        <f t="shared" si="5"/>
        <v>0.16568170435433421</v>
      </c>
      <c r="L29" s="22">
        <f t="shared" si="11"/>
        <v>58045.046146680696</v>
      </c>
      <c r="M29" s="5">
        <f>scrimecost*Meta!O26</f>
        <v>3281.9639999999999</v>
      </c>
      <c r="N29" s="5">
        <f>L29-Grade13!L29</f>
        <v>4261.6994360398239</v>
      </c>
      <c r="O29" s="5">
        <f>Grade13!M29-M29</f>
        <v>55.313999999999851</v>
      </c>
      <c r="P29" s="22">
        <f t="shared" si="12"/>
        <v>97.026013049448309</v>
      </c>
      <c r="Q29" s="22"/>
      <c r="R29" s="22"/>
      <c r="S29" s="22">
        <f t="shared" si="6"/>
        <v>1857.181415825338</v>
      </c>
      <c r="T29" s="22">
        <f t="shared" si="7"/>
        <v>879.58914417624499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43493.575354102584</v>
      </c>
      <c r="D30" s="5">
        <f t="shared" si="0"/>
        <v>41847.854408210536</v>
      </c>
      <c r="E30" s="5">
        <f t="shared" si="1"/>
        <v>32347.854408210536</v>
      </c>
      <c r="F30" s="5">
        <f t="shared" si="2"/>
        <v>10863.32446428074</v>
      </c>
      <c r="G30" s="5">
        <f t="shared" si="3"/>
        <v>30984.529943929796</v>
      </c>
      <c r="H30" s="22">
        <f t="shared" si="10"/>
        <v>19732.962690900309</v>
      </c>
      <c r="I30" s="5">
        <f t="shared" si="4"/>
        <v>49553.247836066992</v>
      </c>
      <c r="J30" s="26">
        <f t="shared" si="5"/>
        <v>0.16711872511876918</v>
      </c>
      <c r="L30" s="22">
        <f t="shared" si="11"/>
        <v>59496.172300347709</v>
      </c>
      <c r="M30" s="5">
        <f>scrimecost*Meta!O27</f>
        <v>3281.9639999999999</v>
      </c>
      <c r="N30" s="5">
        <f>L30-Grade13!L30</f>
        <v>4368.2419219408184</v>
      </c>
      <c r="O30" s="5">
        <f>Grade13!M30-M30</f>
        <v>55.313999999999851</v>
      </c>
      <c r="P30" s="22">
        <f t="shared" si="12"/>
        <v>98.981546785684515</v>
      </c>
      <c r="Q30" s="22"/>
      <c r="R30" s="22"/>
      <c r="S30" s="22">
        <f t="shared" si="6"/>
        <v>1902.4732297347111</v>
      </c>
      <c r="T30" s="22">
        <f t="shared" si="7"/>
        <v>866.28584700849706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44580.914737955136</v>
      </c>
      <c r="D31" s="5">
        <f t="shared" si="0"/>
        <v>42871.040768415784</v>
      </c>
      <c r="E31" s="5">
        <f t="shared" si="1"/>
        <v>33371.040768415784</v>
      </c>
      <c r="F31" s="5">
        <f t="shared" si="2"/>
        <v>11197.394810887754</v>
      </c>
      <c r="G31" s="5">
        <f t="shared" si="3"/>
        <v>31673.645957528031</v>
      </c>
      <c r="H31" s="22">
        <f t="shared" si="10"/>
        <v>20226.28675817281</v>
      </c>
      <c r="I31" s="5">
        <f t="shared" si="4"/>
        <v>50706.581796968647</v>
      </c>
      <c r="J31" s="26">
        <f t="shared" si="5"/>
        <v>0.16852069659626667</v>
      </c>
      <c r="L31" s="22">
        <f t="shared" si="11"/>
        <v>60983.576607856405</v>
      </c>
      <c r="M31" s="5">
        <f>scrimecost*Meta!O28</f>
        <v>2870.7839999999997</v>
      </c>
      <c r="N31" s="5">
        <f>L31-Grade13!L31</f>
        <v>4477.4479699893564</v>
      </c>
      <c r="O31" s="5">
        <f>Grade13!M31-M31</f>
        <v>48.384000000000015</v>
      </c>
      <c r="P31" s="22">
        <f t="shared" si="12"/>
        <v>100.98596886532661</v>
      </c>
      <c r="Q31" s="22"/>
      <c r="R31" s="22"/>
      <c r="S31" s="22">
        <f t="shared" si="6"/>
        <v>1944.6423189918257</v>
      </c>
      <c r="T31" s="22">
        <f t="shared" si="7"/>
        <v>851.33312229718433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45695.437606404012</v>
      </c>
      <c r="D32" s="5">
        <f t="shared" si="0"/>
        <v>43919.806787626178</v>
      </c>
      <c r="E32" s="5">
        <f t="shared" si="1"/>
        <v>34419.806787626178</v>
      </c>
      <c r="F32" s="5">
        <f t="shared" si="2"/>
        <v>11539.816916159947</v>
      </c>
      <c r="G32" s="5">
        <f t="shared" si="3"/>
        <v>32379.98987146623</v>
      </c>
      <c r="H32" s="22">
        <f t="shared" si="10"/>
        <v>20731.943927127129</v>
      </c>
      <c r="I32" s="5">
        <f t="shared" si="4"/>
        <v>51888.749106892865</v>
      </c>
      <c r="J32" s="26">
        <f t="shared" si="5"/>
        <v>0.16988847364748377</v>
      </c>
      <c r="L32" s="22">
        <f t="shared" si="11"/>
        <v>62508.166023052807</v>
      </c>
      <c r="M32" s="5">
        <f>scrimecost*Meta!O29</f>
        <v>2870.7839999999997</v>
      </c>
      <c r="N32" s="5">
        <f>L32-Grade13!L32</f>
        <v>4589.3841692390779</v>
      </c>
      <c r="O32" s="5">
        <f>Grade13!M32-M32</f>
        <v>48.384000000000015</v>
      </c>
      <c r="P32" s="22">
        <f t="shared" si="12"/>
        <v>103.04050149695979</v>
      </c>
      <c r="Q32" s="22"/>
      <c r="R32" s="22"/>
      <c r="S32" s="22">
        <f t="shared" si="6"/>
        <v>1992.2270309803564</v>
      </c>
      <c r="T32" s="22">
        <f t="shared" si="7"/>
        <v>838.52450635429443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46837.823546564112</v>
      </c>
      <c r="D33" s="5">
        <f t="shared" si="0"/>
        <v>44994.791957316833</v>
      </c>
      <c r="E33" s="5">
        <f t="shared" si="1"/>
        <v>35494.791957316833</v>
      </c>
      <c r="F33" s="5">
        <f t="shared" si="2"/>
        <v>11990.278769795628</v>
      </c>
      <c r="G33" s="5">
        <f t="shared" si="3"/>
        <v>33004.513187521203</v>
      </c>
      <c r="H33" s="22">
        <f t="shared" si="10"/>
        <v>21250.242525305308</v>
      </c>
      <c r="I33" s="5">
        <f t="shared" si="4"/>
        <v>53000.991403833497</v>
      </c>
      <c r="J33" s="26">
        <f t="shared" si="5"/>
        <v>0.17277553340225851</v>
      </c>
      <c r="L33" s="22">
        <f t="shared" si="11"/>
        <v>64070.870173629119</v>
      </c>
      <c r="M33" s="5">
        <f>scrimecost*Meta!O30</f>
        <v>2870.7839999999997</v>
      </c>
      <c r="N33" s="5">
        <f>L33-Grade13!L33</f>
        <v>4704.1187734700507</v>
      </c>
      <c r="O33" s="5">
        <f>Grade13!M33-M33</f>
        <v>48.384000000000015</v>
      </c>
      <c r="P33" s="22">
        <f t="shared" si="12"/>
        <v>105.74327261877387</v>
      </c>
      <c r="Q33" s="22"/>
      <c r="R33" s="22"/>
      <c r="S33" s="22">
        <f t="shared" si="6"/>
        <v>2041.3678421256793</v>
      </c>
      <c r="T33" s="22">
        <f t="shared" si="7"/>
        <v>826.0671146893028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48008.769135228213</v>
      </c>
      <c r="D34" s="5">
        <f t="shared" si="0"/>
        <v>46096.651756249754</v>
      </c>
      <c r="E34" s="5">
        <f t="shared" si="1"/>
        <v>36596.651756249754</v>
      </c>
      <c r="F34" s="5">
        <f t="shared" si="2"/>
        <v>12460.22197404052</v>
      </c>
      <c r="G34" s="5">
        <f t="shared" si="3"/>
        <v>33636.429782209234</v>
      </c>
      <c r="H34" s="22">
        <f t="shared" si="10"/>
        <v>21781.498588437938</v>
      </c>
      <c r="I34" s="5">
        <f t="shared" si="4"/>
        <v>54132.819953929335</v>
      </c>
      <c r="J34" s="26">
        <f t="shared" si="5"/>
        <v>0.17571734036065528</v>
      </c>
      <c r="L34" s="22">
        <f t="shared" si="11"/>
        <v>65672.641927969846</v>
      </c>
      <c r="M34" s="5">
        <f>scrimecost*Meta!O31</f>
        <v>2870.7839999999997</v>
      </c>
      <c r="N34" s="5">
        <f>L34-Grade13!L34</f>
        <v>4821.7217428068034</v>
      </c>
      <c r="O34" s="5">
        <f>Grade13!M34-M34</f>
        <v>48.384000000000015</v>
      </c>
      <c r="P34" s="22">
        <f t="shared" si="12"/>
        <v>108.56293184424321</v>
      </c>
      <c r="Q34" s="22"/>
      <c r="R34" s="22"/>
      <c r="S34" s="22">
        <f t="shared" si="6"/>
        <v>2091.7674553085621</v>
      </c>
      <c r="T34" s="22">
        <f t="shared" si="7"/>
        <v>813.81295574508567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49208.988363608922</v>
      </c>
      <c r="D35" s="5">
        <f t="shared" si="0"/>
        <v>47226.058050155996</v>
      </c>
      <c r="E35" s="5">
        <f t="shared" si="1"/>
        <v>37726.058050155996</v>
      </c>
      <c r="F35" s="5">
        <f t="shared" si="2"/>
        <v>12941.913758391533</v>
      </c>
      <c r="G35" s="5">
        <f t="shared" si="3"/>
        <v>34284.14429176446</v>
      </c>
      <c r="H35" s="22">
        <f t="shared" si="10"/>
        <v>22326.036053148888</v>
      </c>
      <c r="I35" s="5">
        <f t="shared" si="4"/>
        <v>55292.944217777564</v>
      </c>
      <c r="J35" s="26">
        <f t="shared" si="5"/>
        <v>0.17858739592982287</v>
      </c>
      <c r="L35" s="22">
        <f t="shared" si="11"/>
        <v>67314.457976169098</v>
      </c>
      <c r="M35" s="5">
        <f>scrimecost*Meta!O32</f>
        <v>2870.7839999999997</v>
      </c>
      <c r="N35" s="5">
        <f>L35-Grade13!L35</f>
        <v>4942.2647863769889</v>
      </c>
      <c r="O35" s="5">
        <f>Grade13!M35-M35</f>
        <v>48.384000000000015</v>
      </c>
      <c r="P35" s="22">
        <f t="shared" si="12"/>
        <v>111.45308255034931</v>
      </c>
      <c r="Q35" s="22"/>
      <c r="R35" s="22"/>
      <c r="S35" s="22">
        <f t="shared" si="6"/>
        <v>2143.4270588210225</v>
      </c>
      <c r="T35" s="22">
        <f t="shared" si="7"/>
        <v>801.74643947609832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50439.213072699131</v>
      </c>
      <c r="D36" s="5">
        <f t="shared" si="0"/>
        <v>48383.699501409887</v>
      </c>
      <c r="E36" s="5">
        <f t="shared" si="1"/>
        <v>38883.699501409887</v>
      </c>
      <c r="F36" s="5">
        <f t="shared" si="2"/>
        <v>13435.647837351316</v>
      </c>
      <c r="G36" s="5">
        <f t="shared" si="3"/>
        <v>34948.05166405857</v>
      </c>
      <c r="H36" s="22">
        <f t="shared" si="10"/>
        <v>22884.186954477605</v>
      </c>
      <c r="I36" s="5">
        <f t="shared" si="4"/>
        <v>56482.071588221996</v>
      </c>
      <c r="J36" s="26">
        <f t="shared" si="5"/>
        <v>0.1813874501436448</v>
      </c>
      <c r="L36" s="22">
        <f t="shared" si="11"/>
        <v>68997.319425573311</v>
      </c>
      <c r="M36" s="5">
        <f>scrimecost*Meta!O33</f>
        <v>2320.0520000000001</v>
      </c>
      <c r="N36" s="5">
        <f>L36-Grade13!L36</f>
        <v>5065.8214060363971</v>
      </c>
      <c r="O36" s="5">
        <f>Grade13!M36-M36</f>
        <v>39.101999999999862</v>
      </c>
      <c r="P36" s="22">
        <f t="shared" si="12"/>
        <v>114.41548702410799</v>
      </c>
      <c r="Q36" s="22"/>
      <c r="R36" s="22"/>
      <c r="S36" s="22">
        <f t="shared" si="6"/>
        <v>2190.6790044212808</v>
      </c>
      <c r="T36" s="22">
        <f t="shared" si="7"/>
        <v>787.8149358203583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51700.193399516604</v>
      </c>
      <c r="D37" s="5">
        <f t="shared" ref="D37:D56" si="15">IF(A37&lt;startage,1,0)*(C37*(1-initialunempprob))+IF(A37=startage,1,0)*(C37*(1-unempprob))+IF(A37&gt;startage,1,0)*(C37*(1-unempprob)+unempprob*300*52)</f>
        <v>49570.281988945128</v>
      </c>
      <c r="E37" s="5">
        <f t="shared" si="1"/>
        <v>40070.281988945128</v>
      </c>
      <c r="F37" s="5">
        <f t="shared" si="2"/>
        <v>13941.725268285098</v>
      </c>
      <c r="G37" s="5">
        <f t="shared" si="3"/>
        <v>35628.556720660032</v>
      </c>
      <c r="H37" s="22">
        <f t="shared" ref="H37:H56" si="16">benefits*B37/expnorm</f>
        <v>23456.291628339546</v>
      </c>
      <c r="I37" s="5">
        <f t="shared" ref="I37:I56" si="17">G37+IF(A37&lt;startage,1,0)*(H37*(1-initialunempprob))+IF(A37&gt;=startage,1,0)*(H37*(1-unempprob))</f>
        <v>57700.927142927547</v>
      </c>
      <c r="J37" s="26">
        <f t="shared" si="5"/>
        <v>0.18411921035225168</v>
      </c>
      <c r="L37" s="22">
        <f t="shared" ref="L37:L56" si="18">(sincome+sbenefits)*(1-sunemp)*B37/expnorm</f>
        <v>70722.252411212641</v>
      </c>
      <c r="M37" s="5">
        <f>scrimecost*Meta!O34</f>
        <v>2320.0520000000001</v>
      </c>
      <c r="N37" s="5">
        <f>L37-Grade13!L37</f>
        <v>5192.4669411873037</v>
      </c>
      <c r="O37" s="5">
        <f>Grade13!M37-M37</f>
        <v>39.101999999999862</v>
      </c>
      <c r="P37" s="22">
        <f t="shared" si="12"/>
        <v>117.45195160971069</v>
      </c>
      <c r="Q37" s="22"/>
      <c r="R37" s="22"/>
      <c r="S37" s="22">
        <f t="shared" si="6"/>
        <v>2244.9538753615516</v>
      </c>
      <c r="T37" s="22">
        <f t="shared" si="7"/>
        <v>776.19353272893113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52992.698234504525</v>
      </c>
      <c r="D38" s="5">
        <f t="shared" si="15"/>
        <v>50786.529038668763</v>
      </c>
      <c r="E38" s="5">
        <f t="shared" si="1"/>
        <v>41286.529038668763</v>
      </c>
      <c r="F38" s="5">
        <f t="shared" si="2"/>
        <v>14460.454634992228</v>
      </c>
      <c r="G38" s="5">
        <f t="shared" si="3"/>
        <v>36326.074403676539</v>
      </c>
      <c r="H38" s="22">
        <f t="shared" si="16"/>
        <v>24042.698919048034</v>
      </c>
      <c r="I38" s="5">
        <f t="shared" si="17"/>
        <v>58950.25408650074</v>
      </c>
      <c r="J38" s="26">
        <f t="shared" si="5"/>
        <v>0.18678434226308763</v>
      </c>
      <c r="L38" s="22">
        <f t="shared" si="18"/>
        <v>72490.308721492955</v>
      </c>
      <c r="M38" s="5">
        <f>scrimecost*Meta!O35</f>
        <v>2320.0520000000001</v>
      </c>
      <c r="N38" s="5">
        <f>L38-Grade13!L38</f>
        <v>5322.2786147169973</v>
      </c>
      <c r="O38" s="5">
        <f>Grade13!M38-M38</f>
        <v>39.101999999999862</v>
      </c>
      <c r="P38" s="22">
        <f t="shared" si="12"/>
        <v>120.56432780995347</v>
      </c>
      <c r="Q38" s="22"/>
      <c r="R38" s="22"/>
      <c r="S38" s="22">
        <f t="shared" si="6"/>
        <v>2300.5856180753349</v>
      </c>
      <c r="T38" s="22">
        <f t="shared" si="7"/>
        <v>764.74761485882084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54317.51569036713</v>
      </c>
      <c r="D39" s="5">
        <f t="shared" si="15"/>
        <v>52033.182264635478</v>
      </c>
      <c r="E39" s="5">
        <f t="shared" si="1"/>
        <v>42533.182264635478</v>
      </c>
      <c r="F39" s="5">
        <f t="shared" si="2"/>
        <v>14992.152235867032</v>
      </c>
      <c r="G39" s="5">
        <f t="shared" si="3"/>
        <v>37041.030028768444</v>
      </c>
      <c r="H39" s="22">
        <f t="shared" si="16"/>
        <v>24643.766392024234</v>
      </c>
      <c r="I39" s="5">
        <f t="shared" si="17"/>
        <v>60230.814203663249</v>
      </c>
      <c r="J39" s="26">
        <f t="shared" si="5"/>
        <v>0.18938447095658612</v>
      </c>
      <c r="L39" s="22">
        <f t="shared" si="18"/>
        <v>74302.566439530259</v>
      </c>
      <c r="M39" s="5">
        <f>scrimecost*Meta!O36</f>
        <v>2320.0520000000001</v>
      </c>
      <c r="N39" s="5">
        <f>L39-Grade13!L39</f>
        <v>5455.3355800848949</v>
      </c>
      <c r="O39" s="5">
        <f>Grade13!M39-M39</f>
        <v>39.101999999999862</v>
      </c>
      <c r="P39" s="22">
        <f t="shared" si="12"/>
        <v>123.75451341520228</v>
      </c>
      <c r="Q39" s="22"/>
      <c r="R39" s="22"/>
      <c r="S39" s="22">
        <f t="shared" si="6"/>
        <v>2357.6081543569471</v>
      </c>
      <c r="T39" s="22">
        <f t="shared" si="7"/>
        <v>753.47437831920979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55675.453582626316</v>
      </c>
      <c r="D40" s="5">
        <f t="shared" si="15"/>
        <v>53311.001821251368</v>
      </c>
      <c r="E40" s="5">
        <f t="shared" si="1"/>
        <v>43811.001821251368</v>
      </c>
      <c r="F40" s="5">
        <f t="shared" si="2"/>
        <v>15537.142276763709</v>
      </c>
      <c r="G40" s="5">
        <f t="shared" si="3"/>
        <v>37773.859544487656</v>
      </c>
      <c r="H40" s="22">
        <f t="shared" si="16"/>
        <v>25259.860551824841</v>
      </c>
      <c r="I40" s="5">
        <f t="shared" si="17"/>
        <v>61543.388323754829</v>
      </c>
      <c r="J40" s="26">
        <f t="shared" si="5"/>
        <v>0.19192118187707241</v>
      </c>
      <c r="L40" s="22">
        <f t="shared" si="18"/>
        <v>76160.130600518532</v>
      </c>
      <c r="M40" s="5">
        <f>scrimecost*Meta!O37</f>
        <v>2320.0520000000001</v>
      </c>
      <c r="N40" s="5">
        <f>L40-Grade13!L40</f>
        <v>5591.718969587062</v>
      </c>
      <c r="O40" s="5">
        <f>Grade13!M40-M40</f>
        <v>39.101999999999862</v>
      </c>
      <c r="P40" s="22">
        <f t="shared" si="12"/>
        <v>127.02445366058234</v>
      </c>
      <c r="Q40" s="22"/>
      <c r="R40" s="22"/>
      <c r="S40" s="22">
        <f t="shared" si="6"/>
        <v>2416.056254045629</v>
      </c>
      <c r="T40" s="22">
        <f t="shared" si="7"/>
        <v>742.37106973873301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57067.339922191961</v>
      </c>
      <c r="D41" s="5">
        <f t="shared" si="15"/>
        <v>54620.766866782636</v>
      </c>
      <c r="E41" s="5">
        <f t="shared" si="1"/>
        <v>45120.766866782636</v>
      </c>
      <c r="F41" s="5">
        <f t="shared" si="2"/>
        <v>16095.757068682797</v>
      </c>
      <c r="G41" s="5">
        <f t="shared" si="3"/>
        <v>38525.00979809984</v>
      </c>
      <c r="H41" s="22">
        <f t="shared" si="16"/>
        <v>25891.357065620457</v>
      </c>
      <c r="I41" s="5">
        <f t="shared" si="17"/>
        <v>62888.776796848688</v>
      </c>
      <c r="J41" s="26">
        <f t="shared" si="5"/>
        <v>0.19439602179949808</v>
      </c>
      <c r="L41" s="22">
        <f t="shared" si="18"/>
        <v>78064.133865531476</v>
      </c>
      <c r="M41" s="5">
        <f>scrimecost*Meta!O38</f>
        <v>1550.0239999999999</v>
      </c>
      <c r="N41" s="5">
        <f>L41-Grade13!L41</f>
        <v>5731.5119438266993</v>
      </c>
      <c r="O41" s="5">
        <f>Grade13!M41-M41</f>
        <v>26.124000000000024</v>
      </c>
      <c r="P41" s="22">
        <f t="shared" si="12"/>
        <v>130.3761424120969</v>
      </c>
      <c r="Q41" s="22"/>
      <c r="R41" s="22"/>
      <c r="S41" s="22">
        <f t="shared" si="6"/>
        <v>2467.9970642264934</v>
      </c>
      <c r="T41" s="22">
        <f t="shared" si="7"/>
        <v>729.08098074880718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58494.023420246769</v>
      </c>
      <c r="D42" s="5">
        <f t="shared" si="15"/>
        <v>55963.276038452212</v>
      </c>
      <c r="E42" s="5">
        <f t="shared" si="1"/>
        <v>46463.276038452212</v>
      </c>
      <c r="F42" s="5">
        <f t="shared" si="2"/>
        <v>16668.337230399869</v>
      </c>
      <c r="G42" s="5">
        <f t="shared" si="3"/>
        <v>39294.938808052342</v>
      </c>
      <c r="H42" s="22">
        <f t="shared" si="16"/>
        <v>26538.640992260971</v>
      </c>
      <c r="I42" s="5">
        <f t="shared" si="17"/>
        <v>64267.799981769916</v>
      </c>
      <c r="J42" s="26">
        <f t="shared" si="5"/>
        <v>0.19681049977259629</v>
      </c>
      <c r="L42" s="22">
        <f t="shared" si="18"/>
        <v>80015.737212169784</v>
      </c>
      <c r="M42" s="5">
        <f>scrimecost*Meta!O39</f>
        <v>1550.0239999999999</v>
      </c>
      <c r="N42" s="5">
        <f>L42-Grade13!L42</f>
        <v>5874.7997424223868</v>
      </c>
      <c r="O42" s="5">
        <f>Grade13!M42-M42</f>
        <v>26.124000000000024</v>
      </c>
      <c r="P42" s="22">
        <f t="shared" si="12"/>
        <v>133.81162338239932</v>
      </c>
      <c r="Q42" s="22"/>
      <c r="R42" s="22"/>
      <c r="S42" s="22">
        <f t="shared" ref="S42:S69" si="19">IF(A42&lt;startage,1,0)*(N42-Q42-R42)+IF(A42&gt;=startage,1,0)*completionprob*(N42*spart+O42+P42)</f>
        <v>2529.4040989619043</v>
      </c>
      <c r="T42" s="22">
        <f t="shared" ref="T42:T69" si="20">S42/sreturn^(A42-startage+1)</f>
        <v>718.40026127088845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59956.374005752928</v>
      </c>
      <c r="D43" s="5">
        <f t="shared" si="15"/>
        <v>57339.347939413514</v>
      </c>
      <c r="E43" s="5">
        <f t="shared" si="1"/>
        <v>47839.347939413514</v>
      </c>
      <c r="F43" s="5">
        <f t="shared" si="2"/>
        <v>17255.231896159865</v>
      </c>
      <c r="G43" s="5">
        <f t="shared" si="3"/>
        <v>40084.116043253649</v>
      </c>
      <c r="H43" s="22">
        <f t="shared" si="16"/>
        <v>27202.10701706749</v>
      </c>
      <c r="I43" s="5">
        <f t="shared" si="17"/>
        <v>65681.298746314162</v>
      </c>
      <c r="J43" s="26">
        <f t="shared" si="5"/>
        <v>0.19916608803903366</v>
      </c>
      <c r="L43" s="22">
        <f t="shared" si="18"/>
        <v>82016.130642474018</v>
      </c>
      <c r="M43" s="5">
        <f>scrimecost*Meta!O40</f>
        <v>1550.0239999999999</v>
      </c>
      <c r="N43" s="5">
        <f>L43-Grade13!L43</f>
        <v>6021.6697359829413</v>
      </c>
      <c r="O43" s="5">
        <f>Grade13!M43-M43</f>
        <v>26.124000000000024</v>
      </c>
      <c r="P43" s="22">
        <f t="shared" si="12"/>
        <v>137.33299137695931</v>
      </c>
      <c r="Q43" s="22"/>
      <c r="R43" s="22"/>
      <c r="S43" s="22">
        <f t="shared" si="19"/>
        <v>2592.3463095656894</v>
      </c>
      <c r="T43" s="22">
        <f t="shared" si="20"/>
        <v>707.87799965951592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61455.283355896747</v>
      </c>
      <c r="D44" s="5">
        <f t="shared" si="15"/>
        <v>58749.821637898844</v>
      </c>
      <c r="E44" s="5">
        <f t="shared" si="1"/>
        <v>49249.821637898844</v>
      </c>
      <c r="F44" s="5">
        <f t="shared" si="2"/>
        <v>17856.798928563858</v>
      </c>
      <c r="G44" s="5">
        <f t="shared" si="3"/>
        <v>40893.022709334982</v>
      </c>
      <c r="H44" s="22">
        <f t="shared" si="16"/>
        <v>27882.15969249418</v>
      </c>
      <c r="I44" s="5">
        <f t="shared" si="17"/>
        <v>67130.134979972005</v>
      </c>
      <c r="J44" s="26">
        <f t="shared" si="5"/>
        <v>0.20146422293311878</v>
      </c>
      <c r="L44" s="22">
        <f t="shared" si="18"/>
        <v>84066.533908535857</v>
      </c>
      <c r="M44" s="5">
        <f>scrimecost*Meta!O41</f>
        <v>1550.0239999999999</v>
      </c>
      <c r="N44" s="5">
        <f>L44-Grade13!L44</f>
        <v>6172.2114793825021</v>
      </c>
      <c r="O44" s="5">
        <f>Grade13!M44-M44</f>
        <v>26.124000000000024</v>
      </c>
      <c r="P44" s="22">
        <f t="shared" si="12"/>
        <v>140.94239357138326</v>
      </c>
      <c r="Q44" s="22"/>
      <c r="R44" s="22"/>
      <c r="S44" s="22">
        <f t="shared" si="19"/>
        <v>2656.8620754345661</v>
      </c>
      <c r="T44" s="22">
        <f t="shared" si="20"/>
        <v>697.51176889525084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62991.66543979416</v>
      </c>
      <c r="D45" s="5">
        <f t="shared" si="15"/>
        <v>60195.557178846313</v>
      </c>
      <c r="E45" s="5">
        <f t="shared" si="1"/>
        <v>50695.557178846313</v>
      </c>
      <c r="F45" s="5">
        <f t="shared" si="2"/>
        <v>18473.405136777954</v>
      </c>
      <c r="G45" s="5">
        <f t="shared" si="3"/>
        <v>41722.152042068359</v>
      </c>
      <c r="H45" s="22">
        <f t="shared" si="16"/>
        <v>28579.213684806531</v>
      </c>
      <c r="I45" s="5">
        <f t="shared" si="17"/>
        <v>68615.192119471307</v>
      </c>
      <c r="J45" s="26">
        <f t="shared" si="5"/>
        <v>0.20370630575661647</v>
      </c>
      <c r="L45" s="22">
        <f t="shared" si="18"/>
        <v>86168.197256249259</v>
      </c>
      <c r="M45" s="5">
        <f>scrimecost*Meta!O42</f>
        <v>1550.0239999999999</v>
      </c>
      <c r="N45" s="5">
        <f>L45-Grade13!L45</f>
        <v>6326.5167663670873</v>
      </c>
      <c r="O45" s="5">
        <f>Grade13!M45-M45</f>
        <v>26.124000000000024</v>
      </c>
      <c r="P45" s="22">
        <f t="shared" si="12"/>
        <v>144.64203082066786</v>
      </c>
      <c r="Q45" s="22"/>
      <c r="R45" s="22"/>
      <c r="S45" s="22">
        <f t="shared" si="19"/>
        <v>2722.9907354501797</v>
      </c>
      <c r="T45" s="22">
        <f t="shared" si="20"/>
        <v>687.29918201010196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64566.457075789011</v>
      </c>
      <c r="D46" s="5">
        <f t="shared" si="15"/>
        <v>61677.436108317466</v>
      </c>
      <c r="E46" s="5">
        <f t="shared" si="1"/>
        <v>52177.436108317466</v>
      </c>
      <c r="F46" s="5">
        <f t="shared" si="2"/>
        <v>19105.426500197398</v>
      </c>
      <c r="G46" s="5">
        <f t="shared" si="3"/>
        <v>42572.009608120068</v>
      </c>
      <c r="H46" s="22">
        <f t="shared" si="16"/>
        <v>29293.694026926692</v>
      </c>
      <c r="I46" s="5">
        <f t="shared" si="17"/>
        <v>70137.375687458087</v>
      </c>
      <c r="J46" s="26">
        <f t="shared" si="5"/>
        <v>0.20589370363319959</v>
      </c>
      <c r="L46" s="22">
        <f t="shared" si="18"/>
        <v>88322.402187655476</v>
      </c>
      <c r="M46" s="5">
        <f>scrimecost*Meta!O43</f>
        <v>859.7399999999999</v>
      </c>
      <c r="N46" s="5">
        <f>L46-Grade13!L46</f>
        <v>6484.6796855262364</v>
      </c>
      <c r="O46" s="5">
        <f>Grade13!M46-M46</f>
        <v>14.490000000000009</v>
      </c>
      <c r="P46" s="22">
        <f t="shared" si="12"/>
        <v>148.43415900118453</v>
      </c>
      <c r="Q46" s="22"/>
      <c r="R46" s="22"/>
      <c r="S46" s="22">
        <f t="shared" si="19"/>
        <v>2783.6293359661627</v>
      </c>
      <c r="T46" s="22">
        <f t="shared" si="20"/>
        <v>675.5044297147017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66180.618502683748</v>
      </c>
      <c r="D47" s="5">
        <f t="shared" si="15"/>
        <v>63196.362011025412</v>
      </c>
      <c r="E47" s="5">
        <f t="shared" si="1"/>
        <v>53696.362011025412</v>
      </c>
      <c r="F47" s="5">
        <f t="shared" si="2"/>
        <v>19753.248397702337</v>
      </c>
      <c r="G47" s="5">
        <f t="shared" si="3"/>
        <v>43443.113613323076</v>
      </c>
      <c r="H47" s="22">
        <f t="shared" si="16"/>
        <v>30026.036377599859</v>
      </c>
      <c r="I47" s="5">
        <f t="shared" si="17"/>
        <v>71697.61384464454</v>
      </c>
      <c r="J47" s="26">
        <f t="shared" si="5"/>
        <v>0.2080277503420612</v>
      </c>
      <c r="L47" s="22">
        <f t="shared" si="18"/>
        <v>90530.462242346868</v>
      </c>
      <c r="M47" s="5">
        <f>scrimecost*Meta!O44</f>
        <v>859.7399999999999</v>
      </c>
      <c r="N47" s="5">
        <f>L47-Grade13!L47</f>
        <v>6646.7966776644171</v>
      </c>
      <c r="O47" s="5">
        <f>Grade13!M47-M47</f>
        <v>14.490000000000009</v>
      </c>
      <c r="P47" s="22">
        <f t="shared" si="12"/>
        <v>152.32109038621414</v>
      </c>
      <c r="Q47" s="22"/>
      <c r="R47" s="22"/>
      <c r="S47" s="22">
        <f t="shared" si="19"/>
        <v>2853.1057593950673</v>
      </c>
      <c r="T47" s="22">
        <f t="shared" si="20"/>
        <v>665.65898774850825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67835.133965250832</v>
      </c>
      <c r="D48" s="5">
        <f t="shared" si="15"/>
        <v>64753.26106130104</v>
      </c>
      <c r="E48" s="5">
        <f t="shared" si="1"/>
        <v>55253.26106130104</v>
      </c>
      <c r="F48" s="5">
        <f t="shared" si="2"/>
        <v>20417.265842644894</v>
      </c>
      <c r="G48" s="5">
        <f t="shared" si="3"/>
        <v>44335.995218656142</v>
      </c>
      <c r="H48" s="22">
        <f t="shared" si="16"/>
        <v>30776.687287039851</v>
      </c>
      <c r="I48" s="5">
        <f t="shared" si="17"/>
        <v>73296.857955760643</v>
      </c>
      <c r="J48" s="26">
        <f t="shared" si="5"/>
        <v>0.21010974713119449</v>
      </c>
      <c r="L48" s="22">
        <f t="shared" si="18"/>
        <v>92793.723798405525</v>
      </c>
      <c r="M48" s="5">
        <f>scrimecost*Meta!O45</f>
        <v>859.7399999999999</v>
      </c>
      <c r="N48" s="5">
        <f>L48-Grade13!L48</f>
        <v>6812.9665946060268</v>
      </c>
      <c r="O48" s="5">
        <f>Grade13!M48-M48</f>
        <v>14.490000000000009</v>
      </c>
      <c r="P48" s="22">
        <f t="shared" si="12"/>
        <v>156.30519505586946</v>
      </c>
      <c r="Q48" s="22"/>
      <c r="R48" s="22"/>
      <c r="S48" s="22">
        <f t="shared" si="19"/>
        <v>2924.3190934096838</v>
      </c>
      <c r="T48" s="22">
        <f t="shared" si="20"/>
        <v>655.95768255980261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69531.012314382082</v>
      </c>
      <c r="D49" s="5">
        <f t="shared" si="15"/>
        <v>66349.082587833545</v>
      </c>
      <c r="E49" s="5">
        <f t="shared" si="1"/>
        <v>56849.082587833545</v>
      </c>
      <c r="F49" s="5">
        <f t="shared" si="2"/>
        <v>21097.883723711006</v>
      </c>
      <c r="G49" s="5">
        <f t="shared" si="3"/>
        <v>45251.19886412254</v>
      </c>
      <c r="H49" s="22">
        <f t="shared" si="16"/>
        <v>31546.104469215843</v>
      </c>
      <c r="I49" s="5">
        <f t="shared" si="17"/>
        <v>74936.083169654652</v>
      </c>
      <c r="J49" s="26">
        <f t="shared" si="5"/>
        <v>0.21214096351083664</v>
      </c>
      <c r="L49" s="22">
        <f t="shared" si="18"/>
        <v>95113.566893365642</v>
      </c>
      <c r="M49" s="5">
        <f>scrimecost*Meta!O46</f>
        <v>859.7399999999999</v>
      </c>
      <c r="N49" s="5">
        <f>L49-Grade13!L49</f>
        <v>6983.2907594711432</v>
      </c>
      <c r="O49" s="5">
        <f>Grade13!M49-M49</f>
        <v>14.490000000000009</v>
      </c>
      <c r="P49" s="22">
        <f t="shared" si="12"/>
        <v>160.38890234226614</v>
      </c>
      <c r="Q49" s="22"/>
      <c r="R49" s="22"/>
      <c r="S49" s="22">
        <f t="shared" si="19"/>
        <v>2997.3127607746515</v>
      </c>
      <c r="T49" s="22">
        <f t="shared" si="20"/>
        <v>646.39837937575021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71269.287622241638</v>
      </c>
      <c r="D50" s="5">
        <f t="shared" si="15"/>
        <v>67984.799652529386</v>
      </c>
      <c r="E50" s="5">
        <f t="shared" si="1"/>
        <v>58484.799652529386</v>
      </c>
      <c r="F50" s="5">
        <f t="shared" si="2"/>
        <v>21795.517051803785</v>
      </c>
      <c r="G50" s="5">
        <f t="shared" si="3"/>
        <v>46189.282600725601</v>
      </c>
      <c r="H50" s="22">
        <f t="shared" si="16"/>
        <v>32334.757080946245</v>
      </c>
      <c r="I50" s="5">
        <f t="shared" si="17"/>
        <v>76616.289013896021</v>
      </c>
      <c r="J50" s="26">
        <f t="shared" si="5"/>
        <v>0.21412263802756079</v>
      </c>
      <c r="L50" s="22">
        <f t="shared" si="18"/>
        <v>97491.406065699804</v>
      </c>
      <c r="M50" s="5">
        <f>scrimecost*Meta!O47</f>
        <v>859.7399999999999</v>
      </c>
      <c r="N50" s="5">
        <f>L50-Grade13!L50</f>
        <v>7157.8730284579651</v>
      </c>
      <c r="O50" s="5">
        <f>Grade13!M50-M50</f>
        <v>14.490000000000009</v>
      </c>
      <c r="P50" s="22">
        <f t="shared" si="12"/>
        <v>164.57470231082286</v>
      </c>
      <c r="Q50" s="22"/>
      <c r="R50" s="22"/>
      <c r="S50" s="22">
        <f t="shared" si="19"/>
        <v>3072.1312698237757</v>
      </c>
      <c r="T50" s="22">
        <f t="shared" si="20"/>
        <v>636.97897598385396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73051.019812797662</v>
      </c>
      <c r="D51" s="5">
        <f t="shared" si="15"/>
        <v>69661.409643842591</v>
      </c>
      <c r="E51" s="5">
        <f t="shared" si="1"/>
        <v>60161.409643842591</v>
      </c>
      <c r="F51" s="5">
        <f t="shared" si="2"/>
        <v>22510.591213098865</v>
      </c>
      <c r="G51" s="5">
        <f t="shared" si="3"/>
        <v>47150.818430743726</v>
      </c>
      <c r="H51" s="22">
        <f t="shared" si="16"/>
        <v>33143.126007969891</v>
      </c>
      <c r="I51" s="5">
        <f t="shared" si="17"/>
        <v>78338.500004243397</v>
      </c>
      <c r="J51" s="26">
        <f t="shared" si="5"/>
        <v>0.21605597901948667</v>
      </c>
      <c r="L51" s="22">
        <f t="shared" si="18"/>
        <v>99928.691217342275</v>
      </c>
      <c r="M51" s="5">
        <f>scrimecost*Meta!O48</f>
        <v>453.54399999999998</v>
      </c>
      <c r="N51" s="5">
        <f>L51-Grade13!L51</f>
        <v>7336.8198541693855</v>
      </c>
      <c r="O51" s="5">
        <f>Grade13!M51-M51</f>
        <v>7.6440000000000055</v>
      </c>
      <c r="P51" s="22">
        <f t="shared" si="12"/>
        <v>168.86514727859333</v>
      </c>
      <c r="Q51" s="22"/>
      <c r="R51" s="22"/>
      <c r="S51" s="22">
        <f t="shared" si="19"/>
        <v>3144.6167975990984</v>
      </c>
      <c r="T51" s="22">
        <f t="shared" si="20"/>
        <v>626.85947222055654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74877.295308117609</v>
      </c>
      <c r="D52" s="5">
        <f t="shared" si="15"/>
        <v>71379.934884938673</v>
      </c>
      <c r="E52" s="5">
        <f t="shared" si="1"/>
        <v>61879.934884938673</v>
      </c>
      <c r="F52" s="5">
        <f t="shared" si="2"/>
        <v>23243.542228426344</v>
      </c>
      <c r="G52" s="5">
        <f t="shared" si="3"/>
        <v>48136.392656512326</v>
      </c>
      <c r="H52" s="22">
        <f t="shared" si="16"/>
        <v>33971.704158169137</v>
      </c>
      <c r="I52" s="5">
        <f t="shared" si="17"/>
        <v>80103.766269349493</v>
      </c>
      <c r="J52" s="26">
        <f t="shared" si="5"/>
        <v>0.21794216535307304</v>
      </c>
      <c r="L52" s="22">
        <f t="shared" si="18"/>
        <v>102426.90849777583</v>
      </c>
      <c r="M52" s="5">
        <f>scrimecost*Meta!O49</f>
        <v>453.54399999999998</v>
      </c>
      <c r="N52" s="5">
        <f>L52-Grade13!L52</f>
        <v>7520.2403505236289</v>
      </c>
      <c r="O52" s="5">
        <f>Grade13!M52-M52</f>
        <v>7.6440000000000055</v>
      </c>
      <c r="P52" s="22">
        <f t="shared" si="12"/>
        <v>173.26285337055822</v>
      </c>
      <c r="Q52" s="22"/>
      <c r="R52" s="22"/>
      <c r="S52" s="22">
        <f t="shared" si="19"/>
        <v>3223.2229936688195</v>
      </c>
      <c r="T52" s="22">
        <f t="shared" si="20"/>
        <v>617.74600931930206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76749.227690820553</v>
      </c>
      <c r="D53" s="5">
        <f t="shared" si="15"/>
        <v>73141.423257062139</v>
      </c>
      <c r="E53" s="5">
        <f t="shared" si="1"/>
        <v>63641.423257062139</v>
      </c>
      <c r="F53" s="5">
        <f t="shared" si="2"/>
        <v>23994.817019137005</v>
      </c>
      <c r="G53" s="5">
        <f t="shared" si="3"/>
        <v>49146.606237925138</v>
      </c>
      <c r="H53" s="22">
        <f t="shared" si="16"/>
        <v>34820.996762123366</v>
      </c>
      <c r="I53" s="5">
        <f t="shared" si="17"/>
        <v>81913.164191083226</v>
      </c>
      <c r="J53" s="26">
        <f t="shared" si="5"/>
        <v>0.21978234714193773</v>
      </c>
      <c r="L53" s="22">
        <f t="shared" si="18"/>
        <v>104987.58121022022</v>
      </c>
      <c r="M53" s="5">
        <f>scrimecost*Meta!O50</f>
        <v>453.54399999999998</v>
      </c>
      <c r="N53" s="5">
        <f>L53-Grade13!L53</f>
        <v>7708.2463592867134</v>
      </c>
      <c r="O53" s="5">
        <f>Grade13!M53-M53</f>
        <v>7.6440000000000055</v>
      </c>
      <c r="P53" s="22">
        <f t="shared" si="12"/>
        <v>177.77050211482216</v>
      </c>
      <c r="Q53" s="22"/>
      <c r="R53" s="22"/>
      <c r="S53" s="22">
        <f t="shared" si="19"/>
        <v>3303.7943446402778</v>
      </c>
      <c r="T53" s="22">
        <f t="shared" si="20"/>
        <v>608.76508304238416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78667.958383091071</v>
      </c>
      <c r="D54" s="5">
        <f t="shared" si="15"/>
        <v>74946.948838488694</v>
      </c>
      <c r="E54" s="5">
        <f t="shared" si="1"/>
        <v>65446.948838488694</v>
      </c>
      <c r="F54" s="5">
        <f t="shared" si="2"/>
        <v>24764.873679615426</v>
      </c>
      <c r="G54" s="5">
        <f t="shared" si="3"/>
        <v>50182.075158873267</v>
      </c>
      <c r="H54" s="22">
        <f t="shared" si="16"/>
        <v>35691.521681176448</v>
      </c>
      <c r="I54" s="5">
        <f t="shared" si="17"/>
        <v>83767.797060860306</v>
      </c>
      <c r="J54" s="26">
        <f t="shared" si="5"/>
        <v>0.22157764644814712</v>
      </c>
      <c r="L54" s="22">
        <f t="shared" si="18"/>
        <v>107612.27074047574</v>
      </c>
      <c r="M54" s="5">
        <f>scrimecost*Meta!O51</f>
        <v>453.54399999999998</v>
      </c>
      <c r="N54" s="5">
        <f>L54-Grade13!L54</f>
        <v>7900.9525182689104</v>
      </c>
      <c r="O54" s="5">
        <f>Grade13!M54-M54</f>
        <v>7.6440000000000055</v>
      </c>
      <c r="P54" s="22">
        <f t="shared" si="12"/>
        <v>182.3908420776927</v>
      </c>
      <c r="Q54" s="22"/>
      <c r="R54" s="22"/>
      <c r="S54" s="22">
        <f t="shared" si="19"/>
        <v>3386.3799793860362</v>
      </c>
      <c r="T54" s="22">
        <f t="shared" si="20"/>
        <v>599.91476427807322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80634.657342668317</v>
      </c>
      <c r="D55" s="5">
        <f t="shared" si="15"/>
        <v>76797.612559450892</v>
      </c>
      <c r="E55" s="5">
        <f t="shared" si="1"/>
        <v>67297.612559450892</v>
      </c>
      <c r="F55" s="5">
        <f t="shared" si="2"/>
        <v>25554.181756605805</v>
      </c>
      <c r="G55" s="5">
        <f t="shared" si="3"/>
        <v>51243.430802845091</v>
      </c>
      <c r="H55" s="22">
        <f t="shared" si="16"/>
        <v>36583.80972320585</v>
      </c>
      <c r="I55" s="5">
        <f t="shared" si="17"/>
        <v>85668.795752381789</v>
      </c>
      <c r="J55" s="26">
        <f t="shared" si="5"/>
        <v>0.22332915796640029</v>
      </c>
      <c r="L55" s="22">
        <f t="shared" si="18"/>
        <v>110302.5775089876</v>
      </c>
      <c r="M55" s="5">
        <f>scrimecost*Meta!O52</f>
        <v>453.54399999999998</v>
      </c>
      <c r="N55" s="5">
        <f>L55-Grade13!L55</f>
        <v>8098.4763312255964</v>
      </c>
      <c r="O55" s="5">
        <f>Grade13!M55-M55</f>
        <v>7.6440000000000055</v>
      </c>
      <c r="P55" s="22">
        <f t="shared" si="12"/>
        <v>187.12669053963498</v>
      </c>
      <c r="Q55" s="22"/>
      <c r="R55" s="22"/>
      <c r="S55" s="22">
        <f t="shared" si="19"/>
        <v>3471.0302550004121</v>
      </c>
      <c r="T55" s="22">
        <f t="shared" si="20"/>
        <v>591.19315205661189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82650.523776235044</v>
      </c>
      <c r="D56" s="5">
        <f t="shared" si="15"/>
        <v>78694.542873437182</v>
      </c>
      <c r="E56" s="5">
        <f t="shared" si="1"/>
        <v>69194.542873437182</v>
      </c>
      <c r="F56" s="5">
        <f t="shared" si="2"/>
        <v>26363.222535520959</v>
      </c>
      <c r="G56" s="5">
        <f t="shared" si="3"/>
        <v>52331.320337916222</v>
      </c>
      <c r="H56" s="22">
        <f t="shared" si="16"/>
        <v>37498.404966286012</v>
      </c>
      <c r="I56" s="5">
        <f t="shared" si="17"/>
        <v>87617.319411191362</v>
      </c>
      <c r="J56" s="26">
        <f t="shared" si="5"/>
        <v>0.2250379496915253</v>
      </c>
      <c r="L56" s="22">
        <f t="shared" si="18"/>
        <v>113060.14194671231</v>
      </c>
      <c r="M56" s="5">
        <f>scrimecost*Meta!O53</f>
        <v>137.06</v>
      </c>
      <c r="N56" s="5">
        <f>L56-Grade13!L56</f>
        <v>8300.9382395062712</v>
      </c>
      <c r="O56" s="5">
        <f>Grade13!M56-M56</f>
        <v>2.3100000000000023</v>
      </c>
      <c r="P56" s="22">
        <f t="shared" si="12"/>
        <v>191.98093521312589</v>
      </c>
      <c r="Q56" s="22"/>
      <c r="R56" s="22"/>
      <c r="S56" s="22">
        <f t="shared" si="19"/>
        <v>3554.5217115051769</v>
      </c>
      <c r="T56" s="22">
        <f t="shared" si="20"/>
        <v>582.06207102012968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137.06</v>
      </c>
      <c r="N57" s="5">
        <f>L57-Grade13!L57</f>
        <v>0</v>
      </c>
      <c r="O57" s="5">
        <f>Grade13!M57-M57</f>
        <v>2.3100000000000023</v>
      </c>
      <c r="Q57" s="22"/>
      <c r="R57" s="22"/>
      <c r="S57" s="22">
        <f t="shared" si="19"/>
        <v>1.4183400000000013</v>
      </c>
      <c r="T57" s="22">
        <f t="shared" si="20"/>
        <v>0.22329840100767728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137.06</v>
      </c>
      <c r="N58" s="5">
        <f>L58-Grade13!L58</f>
        <v>0</v>
      </c>
      <c r="O58" s="5">
        <f>Grade13!M58-M58</f>
        <v>2.3100000000000023</v>
      </c>
      <c r="Q58" s="22"/>
      <c r="R58" s="22"/>
      <c r="S58" s="22">
        <f t="shared" si="19"/>
        <v>1.4183400000000013</v>
      </c>
      <c r="T58" s="22">
        <f t="shared" si="20"/>
        <v>0.2146855165789355</v>
      </c>
    </row>
    <row r="59" spans="1:20" x14ac:dyDescent="0.2">
      <c r="A59" s="5">
        <v>68</v>
      </c>
      <c r="H59" s="21"/>
      <c r="I59" s="5"/>
      <c r="M59" s="5">
        <f>scrimecost*Meta!O56</f>
        <v>137.06</v>
      </c>
      <c r="N59" s="5">
        <f>L59-Grade13!L59</f>
        <v>0</v>
      </c>
      <c r="O59" s="5">
        <f>Grade13!M59-M59</f>
        <v>2.3100000000000023</v>
      </c>
      <c r="Q59" s="22"/>
      <c r="R59" s="22"/>
      <c r="S59" s="22">
        <f t="shared" si="19"/>
        <v>1.4183400000000013</v>
      </c>
      <c r="T59" s="22">
        <f t="shared" si="20"/>
        <v>0.20640484132790438</v>
      </c>
    </row>
    <row r="60" spans="1:20" x14ac:dyDescent="0.2">
      <c r="A60" s="5">
        <v>69</v>
      </c>
      <c r="H60" s="21"/>
      <c r="I60" s="5"/>
      <c r="M60" s="5">
        <f>scrimecost*Meta!O57</f>
        <v>137.06</v>
      </c>
      <c r="N60" s="5">
        <f>L60-Grade13!L60</f>
        <v>0</v>
      </c>
      <c r="O60" s="5">
        <f>Grade13!M60-M60</f>
        <v>2.3100000000000023</v>
      </c>
      <c r="Q60" s="22"/>
      <c r="R60" s="22"/>
      <c r="S60" s="22">
        <f t="shared" si="19"/>
        <v>1.4183400000000013</v>
      </c>
      <c r="T60" s="22">
        <f t="shared" si="20"/>
        <v>0.19844356155219783</v>
      </c>
    </row>
    <row r="61" spans="1:20" x14ac:dyDescent="0.2">
      <c r="A61" s="5">
        <v>70</v>
      </c>
      <c r="H61" s="21"/>
      <c r="I61" s="5"/>
      <c r="M61" s="5">
        <f>scrimecost*Meta!O58</f>
        <v>137.06</v>
      </c>
      <c r="N61" s="5">
        <f>L61-Grade13!L61</f>
        <v>0</v>
      </c>
      <c r="O61" s="5">
        <f>Grade13!M61-M61</f>
        <v>2.3100000000000023</v>
      </c>
      <c r="Q61" s="22"/>
      <c r="R61" s="22"/>
      <c r="S61" s="22">
        <f t="shared" si="19"/>
        <v>1.4183400000000013</v>
      </c>
      <c r="T61" s="22">
        <f t="shared" si="20"/>
        <v>0.19078935778914347</v>
      </c>
    </row>
    <row r="62" spans="1:20" x14ac:dyDescent="0.2">
      <c r="A62" s="5">
        <v>71</v>
      </c>
      <c r="H62" s="21"/>
      <c r="I62" s="5"/>
      <c r="M62" s="5">
        <f>scrimecost*Meta!O59</f>
        <v>137.06</v>
      </c>
      <c r="N62" s="5">
        <f>L62-Grade13!L62</f>
        <v>0</v>
      </c>
      <c r="O62" s="5">
        <f>Grade13!M62-M62</f>
        <v>2.3100000000000023</v>
      </c>
      <c r="Q62" s="22"/>
      <c r="R62" s="22"/>
      <c r="S62" s="22">
        <f t="shared" si="19"/>
        <v>1.4183400000000013</v>
      </c>
      <c r="T62" s="22">
        <f t="shared" si="20"/>
        <v>0.18343038575236986</v>
      </c>
    </row>
    <row r="63" spans="1:20" x14ac:dyDescent="0.2">
      <c r="A63" s="5">
        <v>72</v>
      </c>
      <c r="H63" s="21"/>
      <c r="M63" s="5">
        <f>scrimecost*Meta!O60</f>
        <v>137.06</v>
      </c>
      <c r="N63" s="5">
        <f>L63-Grade13!L63</f>
        <v>0</v>
      </c>
      <c r="O63" s="5">
        <f>Grade13!M63-M63</f>
        <v>2.3100000000000023</v>
      </c>
      <c r="Q63" s="22"/>
      <c r="R63" s="22"/>
      <c r="S63" s="22">
        <f t="shared" si="19"/>
        <v>1.4183400000000013</v>
      </c>
      <c r="T63" s="22">
        <f t="shared" si="20"/>
        <v>0.17635525800369259</v>
      </c>
    </row>
    <row r="64" spans="1:20" x14ac:dyDescent="0.2">
      <c r="A64" s="5">
        <v>73</v>
      </c>
      <c r="H64" s="21"/>
      <c r="M64" s="5">
        <f>scrimecost*Meta!O61</f>
        <v>137.06</v>
      </c>
      <c r="N64" s="5">
        <f>L64-Grade13!L64</f>
        <v>0</v>
      </c>
      <c r="O64" s="5">
        <f>Grade13!M64-M64</f>
        <v>2.3100000000000023</v>
      </c>
      <c r="Q64" s="22"/>
      <c r="R64" s="22"/>
      <c r="S64" s="22">
        <f t="shared" si="19"/>
        <v>1.4183400000000013</v>
      </c>
      <c r="T64" s="22">
        <f t="shared" si="20"/>
        <v>0.16955302633193725</v>
      </c>
    </row>
    <row r="65" spans="1:20" x14ac:dyDescent="0.2">
      <c r="A65" s="5">
        <v>74</v>
      </c>
      <c r="H65" s="21"/>
      <c r="M65" s="5">
        <f>scrimecost*Meta!O62</f>
        <v>137.06</v>
      </c>
      <c r="N65" s="5">
        <f>L65-Grade13!L65</f>
        <v>0</v>
      </c>
      <c r="O65" s="5">
        <f>Grade13!M65-M65</f>
        <v>2.3100000000000023</v>
      </c>
      <c r="Q65" s="22"/>
      <c r="R65" s="22"/>
      <c r="S65" s="22">
        <f t="shared" si="19"/>
        <v>1.4183400000000013</v>
      </c>
      <c r="T65" s="22">
        <f t="shared" si="20"/>
        <v>0.16301316481143235</v>
      </c>
    </row>
    <row r="66" spans="1:20" x14ac:dyDescent="0.2">
      <c r="A66" s="5">
        <v>75</v>
      </c>
      <c r="H66" s="21"/>
      <c r="M66" s="5">
        <f>scrimecost*Meta!O63</f>
        <v>137.06</v>
      </c>
      <c r="N66" s="5">
        <f>L66-Grade13!L66</f>
        <v>0</v>
      </c>
      <c r="O66" s="5">
        <f>Grade13!M66-M66</f>
        <v>2.3100000000000023</v>
      </c>
      <c r="Q66" s="22"/>
      <c r="R66" s="22"/>
      <c r="S66" s="22">
        <f t="shared" si="19"/>
        <v>1.4183400000000013</v>
      </c>
      <c r="T66" s="22">
        <f t="shared" si="20"/>
        <v>0.15672555351395587</v>
      </c>
    </row>
    <row r="67" spans="1:20" x14ac:dyDescent="0.2">
      <c r="A67" s="5">
        <v>76</v>
      </c>
      <c r="H67" s="21"/>
      <c r="M67" s="5">
        <f>scrimecost*Meta!O64</f>
        <v>137.06</v>
      </c>
      <c r="N67" s="5">
        <f>L67-Grade13!L67</f>
        <v>0</v>
      </c>
      <c r="O67" s="5">
        <f>Grade13!M67-M67</f>
        <v>2.3100000000000023</v>
      </c>
      <c r="Q67" s="22"/>
      <c r="R67" s="22"/>
      <c r="S67" s="22">
        <f t="shared" si="19"/>
        <v>1.4183400000000013</v>
      </c>
      <c r="T67" s="22">
        <f t="shared" si="20"/>
        <v>0.15068046284893188</v>
      </c>
    </row>
    <row r="68" spans="1:20" x14ac:dyDescent="0.2">
      <c r="A68" s="5">
        <v>77</v>
      </c>
      <c r="H68" s="21"/>
      <c r="M68" s="5">
        <f>scrimecost*Meta!O65</f>
        <v>137.06</v>
      </c>
      <c r="N68" s="5">
        <f>L68-Grade13!L68</f>
        <v>0</v>
      </c>
      <c r="O68" s="5">
        <f>Grade13!M68-M68</f>
        <v>2.3100000000000023</v>
      </c>
      <c r="Q68" s="22"/>
      <c r="R68" s="22"/>
      <c r="S68" s="22">
        <f t="shared" si="19"/>
        <v>1.4183400000000013</v>
      </c>
      <c r="T68" s="22">
        <f t="shared" si="20"/>
        <v>0.14486853850764408</v>
      </c>
    </row>
    <row r="69" spans="1:20" x14ac:dyDescent="0.2">
      <c r="A69" s="5">
        <v>78</v>
      </c>
      <c r="H69" s="21"/>
      <c r="M69" s="5">
        <f>scrimecost*Meta!O66</f>
        <v>137.06</v>
      </c>
      <c r="N69" s="5">
        <f>L69-Grade13!L69</f>
        <v>0</v>
      </c>
      <c r="O69" s="5">
        <f>Grade13!M69-M69</f>
        <v>2.3100000000000023</v>
      </c>
      <c r="Q69" s="22"/>
      <c r="R69" s="22"/>
      <c r="S69" s="22">
        <f t="shared" si="19"/>
        <v>1.4183400000000013</v>
      </c>
      <c r="T69" s="22">
        <f t="shared" si="20"/>
        <v>0.13928078698816873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9.8184416680302533E-8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2017-09-08T19:15:20Z</dcterms:modified>
</cp:coreProperties>
</file>