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B47" i="61" s="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25" i="60" s="1"/>
  <c r="Q2" i="60"/>
  <c r="P2" i="60"/>
  <c r="O2" i="60"/>
  <c r="N2" i="60"/>
  <c r="K2" i="60"/>
  <c r="J2" i="60"/>
  <c r="H2" i="60"/>
  <c r="F2" i="60"/>
  <c r="E2" i="60"/>
  <c r="D2" i="60"/>
  <c r="C2" i="60"/>
  <c r="B2" i="60"/>
  <c r="B50" i="60" s="1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15" i="59" s="1"/>
  <c r="Q2" i="59"/>
  <c r="P2" i="59"/>
  <c r="O2" i="59"/>
  <c r="N2" i="59"/>
  <c r="K2" i="59"/>
  <c r="J2" i="59"/>
  <c r="H2" i="59"/>
  <c r="F2" i="59"/>
  <c r="E2" i="59"/>
  <c r="D2" i="59"/>
  <c r="C2" i="59"/>
  <c r="B2" i="59"/>
  <c r="B54" i="59" s="1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53" i="58" s="1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4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39" i="56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66" i="55"/>
  <c r="Q2" i="55"/>
  <c r="P2" i="55"/>
  <c r="O2" i="55"/>
  <c r="N2" i="55"/>
  <c r="K2" i="55"/>
  <c r="J2" i="55"/>
  <c r="H2" i="55"/>
  <c r="F2" i="55"/>
  <c r="E2" i="55"/>
  <c r="D2" i="55"/>
  <c r="C2" i="55"/>
  <c r="B2" i="55"/>
  <c r="B45" i="55" s="1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40" i="54" s="1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Q2" i="53"/>
  <c r="P2" i="53"/>
  <c r="O2" i="53"/>
  <c r="N2" i="53"/>
  <c r="K2" i="53"/>
  <c r="J2" i="53"/>
  <c r="H2" i="53"/>
  <c r="F2" i="53"/>
  <c r="E2" i="53"/>
  <c r="D2" i="53"/>
  <c r="C2" i="53"/>
  <c r="B2" i="53"/>
  <c r="B8" i="53" s="1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13" i="52"/>
  <c r="P2" i="52"/>
  <c r="O2" i="52"/>
  <c r="N2" i="52"/>
  <c r="H2" i="52"/>
  <c r="F2" i="52"/>
  <c r="E2" i="52"/>
  <c r="D2" i="52"/>
  <c r="C2" i="52"/>
  <c r="B2" i="52"/>
  <c r="B49" i="52"/>
  <c r="B6" i="52"/>
  <c r="K2" i="52"/>
  <c r="R2" i="1"/>
  <c r="M29" i="1"/>
  <c r="S2" i="4"/>
  <c r="F2" i="1"/>
  <c r="E2" i="1"/>
  <c r="Q2" i="1"/>
  <c r="P2" i="1"/>
  <c r="O2" i="1"/>
  <c r="N2" i="1"/>
  <c r="D2" i="1"/>
  <c r="C2" i="1"/>
  <c r="B7" i="50"/>
  <c r="B3" i="50"/>
  <c r="K3" i="50" s="1"/>
  <c r="B4" i="50"/>
  <c r="N4" i="50" s="1"/>
  <c r="B5" i="50"/>
  <c r="B6" i="50"/>
  <c r="B8" i="50"/>
  <c r="B9" i="50"/>
  <c r="B10" i="50"/>
  <c r="B11" i="50"/>
  <c r="K12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11" i="1"/>
  <c r="K2" i="1"/>
  <c r="H2" i="1"/>
  <c r="B23" i="59"/>
  <c r="B17" i="57"/>
  <c r="B48" i="52"/>
  <c r="B54" i="52"/>
  <c r="B38" i="52"/>
  <c r="B29" i="52"/>
  <c r="B20" i="52"/>
  <c r="B16" i="52"/>
  <c r="B13" i="52"/>
  <c r="B27" i="52"/>
  <c r="B11" i="52"/>
  <c r="M63" i="55"/>
  <c r="M66" i="56"/>
  <c r="O66" i="56" s="1"/>
  <c r="B48" i="60"/>
  <c r="B7" i="53"/>
  <c r="M59" i="55"/>
  <c r="M29" i="55"/>
  <c r="M58" i="55"/>
  <c r="M47" i="54"/>
  <c r="M34" i="56"/>
  <c r="B38" i="57"/>
  <c r="B23" i="60"/>
  <c r="B37" i="57"/>
  <c r="B42" i="57"/>
  <c r="B35" i="57"/>
  <c r="M11" i="54"/>
  <c r="M29" i="54"/>
  <c r="B47" i="55"/>
  <c r="B21" i="55"/>
  <c r="B10" i="55"/>
  <c r="B44" i="55"/>
  <c r="M32" i="55"/>
  <c r="M13" i="56"/>
  <c r="B33" i="1"/>
  <c r="B34" i="1"/>
  <c r="M69" i="57"/>
  <c r="M66" i="57"/>
  <c r="O66" i="57" s="1"/>
  <c r="S66" i="57" s="1"/>
  <c r="M33" i="54"/>
  <c r="M57" i="58"/>
  <c r="M59" i="54"/>
  <c r="O59" i="55"/>
  <c r="S59" i="55" s="1"/>
  <c r="M32" i="54"/>
  <c r="M55" i="54"/>
  <c r="M19" i="54"/>
  <c r="M45" i="53"/>
  <c r="M30" i="53"/>
  <c r="M63" i="53"/>
  <c r="M11" i="53"/>
  <c r="M43" i="53"/>
  <c r="M69" i="53"/>
  <c r="M69" i="1"/>
  <c r="M64" i="1"/>
  <c r="M41" i="1"/>
  <c r="M22" i="1"/>
  <c r="M10" i="1"/>
  <c r="M54" i="1"/>
  <c r="M43" i="58"/>
  <c r="M56" i="58"/>
  <c r="M49" i="58"/>
  <c r="M16" i="1"/>
  <c r="M44" i="1"/>
  <c r="M66" i="58"/>
  <c r="M40" i="58"/>
  <c r="M16" i="56"/>
  <c r="M48" i="56"/>
  <c r="M20" i="56"/>
  <c r="M32" i="1"/>
  <c r="M57" i="1"/>
  <c r="M60" i="1"/>
  <c r="M38" i="1"/>
  <c r="M67" i="58"/>
  <c r="M46" i="58"/>
  <c r="M55" i="58"/>
  <c r="M43" i="1"/>
  <c r="M67" i="56"/>
  <c r="M16" i="58"/>
  <c r="M30" i="56"/>
  <c r="M25" i="1"/>
  <c r="M58" i="1"/>
  <c r="M53" i="1"/>
  <c r="M30" i="58"/>
  <c r="M47" i="58"/>
  <c r="M24" i="56"/>
  <c r="M45" i="56"/>
  <c r="M49" i="53"/>
  <c r="M13" i="53"/>
  <c r="M18" i="53"/>
  <c r="M59" i="53"/>
  <c r="M57" i="53"/>
  <c r="M42" i="53"/>
  <c r="M14" i="57"/>
  <c r="M40" i="57"/>
  <c r="M67" i="57"/>
  <c r="O67" i="58" s="1"/>
  <c r="S67" i="58" s="1"/>
  <c r="B51" i="57"/>
  <c r="B19" i="57"/>
  <c r="B44" i="57"/>
  <c r="B23" i="53"/>
  <c r="M53" i="56"/>
  <c r="M61" i="56"/>
  <c r="M43" i="56"/>
  <c r="M59" i="56"/>
  <c r="M60" i="56"/>
  <c r="M47" i="56"/>
  <c r="M28" i="56"/>
  <c r="M23" i="56"/>
  <c r="M52" i="56"/>
  <c r="M62" i="56"/>
  <c r="M14" i="56"/>
  <c r="M69" i="56"/>
  <c r="M44" i="56"/>
  <c r="M32" i="56"/>
  <c r="M17" i="56"/>
  <c r="M18" i="56"/>
  <c r="M50" i="56"/>
  <c r="M49" i="56"/>
  <c r="M65" i="56"/>
  <c r="M12" i="56"/>
  <c r="M57" i="56"/>
  <c r="M41" i="56"/>
  <c r="M22" i="56"/>
  <c r="M55" i="56"/>
  <c r="M36" i="56"/>
  <c r="M21" i="56"/>
  <c r="M27" i="56"/>
  <c r="M46" i="56"/>
  <c r="M38" i="56"/>
  <c r="M42" i="56"/>
  <c r="M54" i="56"/>
  <c r="M56" i="56"/>
  <c r="M37" i="56"/>
  <c r="M25" i="56"/>
  <c r="M51" i="56"/>
  <c r="M64" i="56"/>
  <c r="M9" i="56"/>
  <c r="B17" i="60"/>
  <c r="B34" i="60"/>
  <c r="B28" i="60"/>
  <c r="B47" i="60"/>
  <c r="B41" i="60"/>
  <c r="B45" i="60"/>
  <c r="M48" i="60"/>
  <c r="M68" i="60"/>
  <c r="M67" i="53"/>
  <c r="M24" i="53"/>
  <c r="M21" i="53"/>
  <c r="M28" i="53"/>
  <c r="M31" i="53"/>
  <c r="M16" i="53"/>
  <c r="M31" i="57"/>
  <c r="M52" i="57"/>
  <c r="M30" i="57"/>
  <c r="O30" i="58" s="1"/>
  <c r="M15" i="56"/>
  <c r="M59" i="60"/>
  <c r="M58" i="56"/>
  <c r="M68" i="56"/>
  <c r="M10" i="56"/>
  <c r="B31" i="57"/>
  <c r="B43" i="57"/>
  <c r="B14" i="57"/>
  <c r="B50" i="57"/>
  <c r="B31" i="60"/>
  <c r="M26" i="56"/>
  <c r="M63" i="56"/>
  <c r="B22" i="53"/>
  <c r="B24" i="53"/>
  <c r="B55" i="53"/>
  <c r="M40" i="53"/>
  <c r="M47" i="53"/>
  <c r="M53" i="53"/>
  <c r="M22" i="53"/>
  <c r="M38" i="53"/>
  <c r="M61" i="53"/>
  <c r="M68" i="57"/>
  <c r="M59" i="57"/>
  <c r="M19" i="56"/>
  <c r="M40" i="56"/>
  <c r="M33" i="56"/>
  <c r="M29" i="56"/>
  <c r="B18" i="57"/>
  <c r="B24" i="57"/>
  <c r="B16" i="60"/>
  <c r="M35" i="56"/>
  <c r="M11" i="56"/>
  <c r="M6" i="53"/>
  <c r="M31" i="56"/>
  <c r="O31" i="57" s="1"/>
  <c r="B10" i="53"/>
  <c r="B31" i="53"/>
  <c r="B44" i="53"/>
  <c r="B54" i="53"/>
  <c r="B47" i="53"/>
  <c r="B36" i="53"/>
  <c r="B34" i="53"/>
  <c r="B9" i="53"/>
  <c r="B39" i="53"/>
  <c r="B56" i="53"/>
  <c r="B42" i="53"/>
  <c r="B13" i="53"/>
  <c r="M10" i="53"/>
  <c r="M33" i="53"/>
  <c r="M52" i="53"/>
  <c r="M27" i="53"/>
  <c r="M29" i="53"/>
  <c r="M36" i="53"/>
  <c r="M20" i="53"/>
  <c r="M60" i="53"/>
  <c r="M64" i="53"/>
  <c r="M50" i="53"/>
  <c r="M44" i="53"/>
  <c r="M48" i="53"/>
  <c r="M39" i="53"/>
  <c r="M37" i="53"/>
  <c r="M51" i="53"/>
  <c r="M12" i="53"/>
  <c r="M58" i="53"/>
  <c r="B15" i="57"/>
  <c r="B30" i="57"/>
  <c r="B12" i="57"/>
  <c r="B49" i="57"/>
  <c r="B47" i="57"/>
  <c r="B16" i="57"/>
  <c r="B29" i="57"/>
  <c r="B11" i="57"/>
  <c r="B55" i="57"/>
  <c r="B28" i="57"/>
  <c r="B13" i="57"/>
  <c r="B27" i="57"/>
  <c r="B39" i="57"/>
  <c r="B34" i="57"/>
  <c r="B48" i="57"/>
  <c r="B40" i="57"/>
  <c r="B33" i="57"/>
  <c r="B56" i="57"/>
  <c r="B36" i="57"/>
  <c r="B54" i="57"/>
  <c r="B41" i="57"/>
  <c r="B53" i="57"/>
  <c r="B21" i="57"/>
  <c r="B26" i="57"/>
  <c r="B20" i="57"/>
  <c r="B25" i="57"/>
  <c r="B23" i="57"/>
  <c r="B32" i="57"/>
  <c r="B22" i="57"/>
  <c r="B52" i="57"/>
  <c r="B46" i="57"/>
  <c r="M48" i="57"/>
  <c r="M61" i="57"/>
  <c r="M46" i="57"/>
  <c r="O46" i="58" s="1"/>
  <c r="M38" i="57"/>
  <c r="M64" i="57"/>
  <c r="B46" i="1"/>
  <c r="M63" i="54"/>
  <c r="B32" i="55"/>
  <c r="B51" i="55"/>
  <c r="B37" i="55"/>
  <c r="B16" i="55"/>
  <c r="M53" i="55"/>
  <c r="O53" i="56" s="1"/>
  <c r="M57" i="55"/>
  <c r="M36" i="55"/>
  <c r="M68" i="54"/>
  <c r="M34" i="54"/>
  <c r="B41" i="1"/>
  <c r="M61" i="55"/>
  <c r="O61" i="56" s="1"/>
  <c r="S61" i="56" s="1"/>
  <c r="B12" i="55"/>
  <c r="B52" i="55"/>
  <c r="B56" i="55"/>
  <c r="B29" i="55"/>
  <c r="B46" i="55"/>
  <c r="B26" i="55"/>
  <c r="B43" i="55"/>
  <c r="M17" i="54"/>
  <c r="M42" i="54"/>
  <c r="M15" i="54"/>
  <c r="M52" i="54"/>
  <c r="B20" i="1"/>
  <c r="B51" i="1"/>
  <c r="M55" i="55"/>
  <c r="O55" i="56" s="1"/>
  <c r="M33" i="55"/>
  <c r="M24" i="54"/>
  <c r="O24" i="54" s="1"/>
  <c r="B49" i="55"/>
  <c r="M34" i="55"/>
  <c r="O34" i="56" s="1"/>
  <c r="B9" i="55"/>
  <c r="M9" i="55"/>
  <c r="M12" i="55"/>
  <c r="O12" i="56" s="1"/>
  <c r="M42" i="55"/>
  <c r="M19" i="55"/>
  <c r="B27" i="59"/>
  <c r="B41" i="59"/>
  <c r="B19" i="59"/>
  <c r="B39" i="59"/>
  <c r="B24" i="59"/>
  <c r="B17" i="59"/>
  <c r="B55" i="59"/>
  <c r="B36" i="59"/>
  <c r="B42" i="59"/>
  <c r="M30" i="59"/>
  <c r="M13" i="59"/>
  <c r="M41" i="59"/>
  <c r="M59" i="59"/>
  <c r="O59" i="60" s="1"/>
  <c r="S59" i="60" s="1"/>
  <c r="M53" i="59"/>
  <c r="B20" i="54"/>
  <c r="B42" i="54"/>
  <c r="B14" i="54"/>
  <c r="B45" i="54"/>
  <c r="B26" i="54"/>
  <c r="B17" i="54"/>
  <c r="B56" i="54"/>
  <c r="B8" i="54"/>
  <c r="B54" i="54"/>
  <c r="B11" i="54"/>
  <c r="B13" i="54"/>
  <c r="B16" i="54"/>
  <c r="B12" i="54"/>
  <c r="B23" i="54"/>
  <c r="B9" i="54"/>
  <c r="B30" i="54"/>
  <c r="B39" i="54"/>
  <c r="B46" i="54"/>
  <c r="B51" i="54"/>
  <c r="B10" i="54"/>
  <c r="B15" i="54"/>
  <c r="B27" i="54"/>
  <c r="B36" i="54"/>
  <c r="B51" i="58"/>
  <c r="M37" i="58"/>
  <c r="M20" i="58"/>
  <c r="M18" i="58"/>
  <c r="M15" i="58"/>
  <c r="O15" i="59" s="1"/>
  <c r="M12" i="58"/>
  <c r="M14" i="58"/>
  <c r="M29" i="58"/>
  <c r="M32" i="58"/>
  <c r="M31" i="58"/>
  <c r="M59" i="58"/>
  <c r="M36" i="58"/>
  <c r="M17" i="58"/>
  <c r="M25" i="58"/>
  <c r="M68" i="58"/>
  <c r="O68" i="58" s="1"/>
  <c r="M41" i="58"/>
  <c r="M21" i="58"/>
  <c r="M11" i="58"/>
  <c r="M26" i="58"/>
  <c r="M62" i="58"/>
  <c r="M69" i="58"/>
  <c r="M13" i="58"/>
  <c r="M45" i="58"/>
  <c r="M35" i="58"/>
  <c r="M27" i="58"/>
  <c r="M44" i="58"/>
  <c r="M60" i="58"/>
  <c r="M39" i="58"/>
  <c r="M34" i="58"/>
  <c r="M50" i="58"/>
  <c r="M42" i="58"/>
  <c r="M23" i="58"/>
  <c r="M24" i="58"/>
  <c r="M48" i="58"/>
  <c r="M63" i="58"/>
  <c r="M51" i="58"/>
  <c r="M38" i="58"/>
  <c r="M22" i="58"/>
  <c r="M65" i="58"/>
  <c r="M52" i="58"/>
  <c r="M46" i="1"/>
  <c r="M14" i="1"/>
  <c r="M33" i="1"/>
  <c r="M56" i="1"/>
  <c r="M20" i="1"/>
  <c r="M34" i="1"/>
  <c r="M49" i="1"/>
  <c r="M5" i="1"/>
  <c r="M11" i="1"/>
  <c r="M51" i="1"/>
  <c r="M31" i="1"/>
  <c r="M39" i="1"/>
  <c r="M50" i="1"/>
  <c r="M45" i="1"/>
  <c r="M40" i="1"/>
  <c r="M27" i="1"/>
  <c r="M63" i="1"/>
  <c r="M59" i="1"/>
  <c r="M18" i="1"/>
  <c r="M52" i="1"/>
  <c r="M35" i="1"/>
  <c r="M47" i="1"/>
  <c r="M62" i="1"/>
  <c r="M65" i="1"/>
  <c r="M55" i="1"/>
  <c r="M7" i="1"/>
  <c r="M15" i="1"/>
  <c r="M66" i="1"/>
  <c r="M13" i="1"/>
  <c r="O13" i="52" s="1"/>
  <c r="M23" i="1"/>
  <c r="M8" i="1"/>
  <c r="M67" i="1"/>
  <c r="M36" i="1"/>
  <c r="M61" i="1"/>
  <c r="M37" i="1"/>
  <c r="M12" i="1"/>
  <c r="M42" i="1"/>
  <c r="M9" i="1"/>
  <c r="M17" i="1"/>
  <c r="M19" i="1"/>
  <c r="M68" i="1"/>
  <c r="M16" i="52"/>
  <c r="O16" i="52" s="1"/>
  <c r="M48" i="1"/>
  <c r="M26" i="1"/>
  <c r="M28" i="1"/>
  <c r="M21" i="1"/>
  <c r="M6" i="1"/>
  <c r="M30" i="1"/>
  <c r="M54" i="58"/>
  <c r="M61" i="58"/>
  <c r="M58" i="58"/>
  <c r="M19" i="58"/>
  <c r="M33" i="58"/>
  <c r="M24" i="1"/>
  <c r="N8" i="50"/>
  <c r="B25" i="60"/>
  <c r="B54" i="60"/>
  <c r="B22" i="52"/>
  <c r="B21" i="52"/>
  <c r="B15" i="52"/>
  <c r="B7" i="52"/>
  <c r="B50" i="52"/>
  <c r="B53" i="52"/>
  <c r="B33" i="52"/>
  <c r="B31" i="52"/>
  <c r="B44" i="52"/>
  <c r="B17" i="52"/>
  <c r="B19" i="52"/>
  <c r="B9" i="52"/>
  <c r="B32" i="52"/>
  <c r="B42" i="52"/>
  <c r="B45" i="52"/>
  <c r="B39" i="52"/>
  <c r="B36" i="52"/>
  <c r="B40" i="52"/>
  <c r="B26" i="52"/>
  <c r="B14" i="52"/>
  <c r="B34" i="52"/>
  <c r="B47" i="52"/>
  <c r="B28" i="52"/>
  <c r="B51" i="52"/>
  <c r="B23" i="52"/>
  <c r="B37" i="52"/>
  <c r="B12" i="52"/>
  <c r="B35" i="52"/>
  <c r="B43" i="60"/>
  <c r="B27" i="60"/>
  <c r="B44" i="60"/>
  <c r="B38" i="60"/>
  <c r="B53" i="60"/>
  <c r="B40" i="60"/>
  <c r="B15" i="60"/>
  <c r="B49" i="60"/>
  <c r="B56" i="60"/>
  <c r="B37" i="60"/>
  <c r="B20" i="60"/>
  <c r="B55" i="60"/>
  <c r="B21" i="60"/>
  <c r="B26" i="60"/>
  <c r="B32" i="60"/>
  <c r="B36" i="60"/>
  <c r="B33" i="60"/>
  <c r="B51" i="60"/>
  <c r="B39" i="60"/>
  <c r="B52" i="60"/>
  <c r="B30" i="60"/>
  <c r="B24" i="60"/>
  <c r="B46" i="60"/>
  <c r="B14" i="60"/>
  <c r="B35" i="60"/>
  <c r="B42" i="60"/>
  <c r="B19" i="60"/>
  <c r="B18" i="60"/>
  <c r="M17" i="60"/>
  <c r="M54" i="60"/>
  <c r="M51" i="60"/>
  <c r="M45" i="60"/>
  <c r="M14" i="60"/>
  <c r="M29" i="60"/>
  <c r="M28" i="60"/>
  <c r="M22" i="60"/>
  <c r="M34" i="60"/>
  <c r="M13" i="60"/>
  <c r="M35" i="60"/>
  <c r="M39" i="60"/>
  <c r="M40" i="60"/>
  <c r="M42" i="60"/>
  <c r="M9" i="53"/>
  <c r="B38" i="53"/>
  <c r="B18" i="53"/>
  <c r="M25" i="53"/>
  <c r="B52" i="53"/>
  <c r="B28" i="53"/>
  <c r="M41" i="53"/>
  <c r="M8" i="53"/>
  <c r="B19" i="53"/>
  <c r="B35" i="53"/>
  <c r="B51" i="53"/>
  <c r="M35" i="59"/>
  <c r="O35" i="59" s="1"/>
  <c r="M57" i="59"/>
  <c r="M43" i="59"/>
  <c r="M51" i="59"/>
  <c r="M67" i="59"/>
  <c r="B22" i="60"/>
  <c r="B29" i="60"/>
  <c r="B53" i="53"/>
  <c r="B45" i="53"/>
  <c r="B37" i="53"/>
  <c r="B29" i="53"/>
  <c r="B21" i="53"/>
  <c r="B16" i="53"/>
  <c r="B32" i="53"/>
  <c r="B48" i="53"/>
  <c r="B30" i="53"/>
  <c r="B46" i="53"/>
  <c r="B14" i="53"/>
  <c r="B12" i="53"/>
  <c r="B15" i="53"/>
  <c r="B49" i="53"/>
  <c r="B41" i="53"/>
  <c r="B33" i="53"/>
  <c r="B25" i="53"/>
  <c r="B17" i="53"/>
  <c r="M55" i="53"/>
  <c r="M32" i="53"/>
  <c r="O32" i="54" s="1"/>
  <c r="M15" i="53"/>
  <c r="O15" i="54" s="1"/>
  <c r="M19" i="53"/>
  <c r="O19" i="54" s="1"/>
  <c r="M54" i="53"/>
  <c r="M62" i="53"/>
  <c r="M46" i="53"/>
  <c r="M68" i="53"/>
  <c r="M65" i="53"/>
  <c r="M35" i="53"/>
  <c r="M34" i="53"/>
  <c r="B36" i="55"/>
  <c r="B13" i="55"/>
  <c r="B53" i="55"/>
  <c r="M28" i="58"/>
  <c r="M64" i="58"/>
  <c r="M60" i="59"/>
  <c r="M14" i="59"/>
  <c r="O14" i="60" s="1"/>
  <c r="M58" i="59"/>
  <c r="M56" i="59"/>
  <c r="O56" i="59" s="1"/>
  <c r="M52" i="59"/>
  <c r="M48" i="59"/>
  <c r="O48" i="60" s="1"/>
  <c r="M44" i="59"/>
  <c r="M40" i="59"/>
  <c r="M61" i="59"/>
  <c r="M24" i="59"/>
  <c r="M33" i="59"/>
  <c r="M68" i="59"/>
  <c r="M26" i="59"/>
  <c r="M66" i="59"/>
  <c r="M63" i="59"/>
  <c r="M54" i="59"/>
  <c r="M50" i="59"/>
  <c r="M46" i="59"/>
  <c r="M42" i="59"/>
  <c r="M69" i="59"/>
  <c r="M20" i="59"/>
  <c r="M28" i="59"/>
  <c r="M37" i="59"/>
  <c r="O37" i="59" s="1"/>
  <c r="B11" i="53"/>
  <c r="B50" i="53"/>
  <c r="B26" i="53"/>
  <c r="M26" i="53"/>
  <c r="M56" i="53"/>
  <c r="B40" i="53"/>
  <c r="B20" i="53"/>
  <c r="M7" i="53"/>
  <c r="M14" i="53"/>
  <c r="M17" i="53"/>
  <c r="B27" i="53"/>
  <c r="B43" i="53"/>
  <c r="M23" i="53"/>
  <c r="M39" i="59"/>
  <c r="O39" i="59" s="1"/>
  <c r="M47" i="59"/>
  <c r="O47" i="59" s="1"/>
  <c r="M55" i="59"/>
  <c r="M34" i="59"/>
  <c r="M26" i="55"/>
  <c r="O26" i="56" s="1"/>
  <c r="M43" i="55"/>
  <c r="O43" i="56" s="1"/>
  <c r="M13" i="55"/>
  <c r="M14" i="55"/>
  <c r="M68" i="55"/>
  <c r="O68" i="55" s="1"/>
  <c r="S68" i="55" s="1"/>
  <c r="M47" i="55"/>
  <c r="O47" i="55" s="1"/>
  <c r="M45" i="55"/>
  <c r="O45" i="56" s="1"/>
  <c r="M50" i="55"/>
  <c r="M51" i="55"/>
  <c r="M28" i="55"/>
  <c r="M49" i="55"/>
  <c r="O49" i="56" s="1"/>
  <c r="M54" i="55"/>
  <c r="O54" i="56" s="1"/>
  <c r="M39" i="55"/>
  <c r="M18" i="55"/>
  <c r="O18" i="56" s="1"/>
  <c r="M27" i="55"/>
  <c r="B43" i="52"/>
  <c r="B18" i="52"/>
  <c r="B8" i="52"/>
  <c r="B56" i="52"/>
  <c r="B25" i="52"/>
  <c r="B52" i="52"/>
  <c r="B24" i="52"/>
  <c r="B55" i="52"/>
  <c r="B41" i="52"/>
  <c r="B30" i="52"/>
  <c r="B46" i="52"/>
  <c r="B10" i="52"/>
  <c r="O68" i="57"/>
  <c r="O64" i="57"/>
  <c r="S64" i="57" s="1"/>
  <c r="O16" i="53"/>
  <c r="O51" i="56"/>
  <c r="O40" i="60"/>
  <c r="O33" i="59"/>
  <c r="M38" i="52"/>
  <c r="O29" i="54"/>
  <c r="O57" i="56"/>
  <c r="S57" i="56" s="1"/>
  <c r="K11" i="50"/>
  <c r="M31" i="52"/>
  <c r="O31" i="53" s="1"/>
  <c r="O59" i="54"/>
  <c r="S59" i="54" s="1"/>
  <c r="M67" i="52"/>
  <c r="O67" i="53" s="1"/>
  <c r="O52" i="57"/>
  <c r="O28" i="59"/>
  <c r="M53" i="52"/>
  <c r="M7" i="52"/>
  <c r="O7" i="52" s="1"/>
  <c r="M32" i="52"/>
  <c r="M19" i="52"/>
  <c r="B44" i="1"/>
  <c r="B42" i="1"/>
  <c r="B19" i="1"/>
  <c r="B56" i="1"/>
  <c r="O53" i="52"/>
  <c r="O47" i="56"/>
  <c r="B33" i="61"/>
  <c r="M60" i="52"/>
  <c r="M46" i="52"/>
  <c r="M68" i="52"/>
  <c r="B52" i="1"/>
  <c r="B53" i="1"/>
  <c r="B12" i="1"/>
  <c r="B45" i="1"/>
  <c r="B47" i="1"/>
  <c r="B39" i="1"/>
  <c r="M21" i="52"/>
  <c r="M15" i="52"/>
  <c r="M12" i="52"/>
  <c r="M49" i="52"/>
  <c r="O41" i="59"/>
  <c r="B13" i="1"/>
  <c r="B16" i="1"/>
  <c r="B23" i="1"/>
  <c r="O40" i="57"/>
  <c r="K4" i="50"/>
  <c r="O61" i="57"/>
  <c r="S61" i="57" s="1"/>
  <c r="O38" i="52"/>
  <c r="O66" i="59"/>
  <c r="M29" i="52"/>
  <c r="O29" i="53" s="1"/>
  <c r="O63" i="54"/>
  <c r="S63" i="54" s="1"/>
  <c r="O33" i="55"/>
  <c r="B40" i="1"/>
  <c r="O32" i="56"/>
  <c r="B30" i="1"/>
  <c r="O13" i="53"/>
  <c r="O51" i="59"/>
  <c r="M28" i="52"/>
  <c r="M44" i="52"/>
  <c r="B52" i="61"/>
  <c r="M57" i="52"/>
  <c r="M24" i="52"/>
  <c r="M40" i="52"/>
  <c r="M14" i="52"/>
  <c r="M35" i="52"/>
  <c r="M30" i="52"/>
  <c r="M63" i="52"/>
  <c r="M20" i="52"/>
  <c r="M39" i="52"/>
  <c r="M64" i="52"/>
  <c r="M8" i="52"/>
  <c r="M25" i="52"/>
  <c r="M9" i="52"/>
  <c r="M59" i="52"/>
  <c r="O59" i="52" s="1"/>
  <c r="S59" i="52" s="1"/>
  <c r="M54" i="52"/>
  <c r="O19" i="55"/>
  <c r="O28" i="60"/>
  <c r="M61" i="52"/>
  <c r="M66" i="52"/>
  <c r="M50" i="52"/>
  <c r="M18" i="52"/>
  <c r="M55" i="52"/>
  <c r="O55" i="53" s="1"/>
  <c r="M69" i="52"/>
  <c r="M58" i="52"/>
  <c r="M47" i="52"/>
  <c r="O47" i="52" s="1"/>
  <c r="M65" i="52"/>
  <c r="M11" i="52"/>
  <c r="M45" i="52"/>
  <c r="M37" i="52"/>
  <c r="M26" i="52"/>
  <c r="M33" i="52"/>
  <c r="O42" i="54"/>
  <c r="O33" i="54"/>
  <c r="M17" i="52"/>
  <c r="O52" i="59"/>
  <c r="M62" i="52"/>
  <c r="M36" i="52"/>
  <c r="M10" i="52"/>
  <c r="M42" i="52"/>
  <c r="M23" i="52"/>
  <c r="M48" i="52"/>
  <c r="M41" i="52"/>
  <c r="M6" i="52"/>
  <c r="M34" i="52"/>
  <c r="M52" i="52"/>
  <c r="O52" i="53" s="1"/>
  <c r="M27" i="52"/>
  <c r="M22" i="52"/>
  <c r="M43" i="52"/>
  <c r="M51" i="52"/>
  <c r="O51" i="52" s="1"/>
  <c r="M56" i="52"/>
  <c r="O58" i="53"/>
  <c r="O45" i="52"/>
  <c r="Q9" i="50"/>
  <c r="Q10" i="50"/>
  <c r="B23" i="61"/>
  <c r="B17" i="61"/>
  <c r="B27" i="61"/>
  <c r="B43" i="61"/>
  <c r="B26" i="61"/>
  <c r="B36" i="61"/>
  <c r="B45" i="61"/>
  <c r="B25" i="61"/>
  <c r="B18" i="61"/>
  <c r="B48" i="61"/>
  <c r="B22" i="61"/>
  <c r="B40" i="61"/>
  <c r="B21" i="61"/>
  <c r="B15" i="61"/>
  <c r="B50" i="61"/>
  <c r="B55" i="61"/>
  <c r="B30" i="61"/>
  <c r="B37" i="61"/>
  <c r="B28" i="61"/>
  <c r="B34" i="61"/>
  <c r="B16" i="61"/>
  <c r="B46" i="61"/>
  <c r="B24" i="61"/>
  <c r="B44" i="61"/>
  <c r="B56" i="61"/>
  <c r="B53" i="61"/>
  <c r="B42" i="61"/>
  <c r="B19" i="61"/>
  <c r="B29" i="61"/>
  <c r="B20" i="61"/>
  <c r="B54" i="61"/>
  <c r="B38" i="61"/>
  <c r="B39" i="61"/>
  <c r="B35" i="61"/>
  <c r="B31" i="61"/>
  <c r="B51" i="61"/>
  <c r="B32" i="61"/>
  <c r="B41" i="61"/>
  <c r="B49" i="61"/>
  <c r="M67" i="60"/>
  <c r="M16" i="60"/>
  <c r="M20" i="60"/>
  <c r="O20" i="60" s="1"/>
  <c r="M32" i="60"/>
  <c r="M65" i="60"/>
  <c r="M19" i="59"/>
  <c r="B32" i="59"/>
  <c r="B46" i="59"/>
  <c r="N5" i="50"/>
  <c r="N6" i="50"/>
  <c r="Q5" i="50"/>
  <c r="Q6" i="50"/>
  <c r="K10" i="50"/>
  <c r="O32" i="55"/>
  <c r="M52" i="60"/>
  <c r="M43" i="60"/>
  <c r="O43" i="60" s="1"/>
  <c r="M49" i="60"/>
  <c r="M56" i="60"/>
  <c r="M63" i="60"/>
  <c r="O63" i="60" s="1"/>
  <c r="S63" i="60" s="1"/>
  <c r="M33" i="60"/>
  <c r="O33" i="60" s="1"/>
  <c r="M58" i="60"/>
  <c r="M44" i="60"/>
  <c r="M36" i="60"/>
  <c r="M60" i="60"/>
  <c r="O60" i="60"/>
  <c r="S60" i="60" s="1"/>
  <c r="M30" i="60"/>
  <c r="O30" i="60" s="1"/>
  <c r="M18" i="60"/>
  <c r="M53" i="60"/>
  <c r="M64" i="60"/>
  <c r="M27" i="60"/>
  <c r="M19" i="60"/>
  <c r="M24" i="60"/>
  <c r="M50" i="60"/>
  <c r="O50" i="60" s="1"/>
  <c r="M41" i="60"/>
  <c r="O41" i="60"/>
  <c r="M47" i="60"/>
  <c r="M57" i="60"/>
  <c r="M46" i="60"/>
  <c r="M61" i="60"/>
  <c r="O61" i="60" s="1"/>
  <c r="S61" i="60" s="1"/>
  <c r="M31" i="60"/>
  <c r="M38" i="60"/>
  <c r="M62" i="60"/>
  <c r="M15" i="60"/>
  <c r="O15" i="60" s="1"/>
  <c r="M26" i="60"/>
  <c r="O26" i="60" s="1"/>
  <c r="M37" i="60"/>
  <c r="O37" i="60" s="1"/>
  <c r="M66" i="60"/>
  <c r="O66" i="60" s="1"/>
  <c r="S66" i="60" s="1"/>
  <c r="M23" i="60"/>
  <c r="M21" i="60"/>
  <c r="M69" i="60"/>
  <c r="M55" i="60"/>
  <c r="O55" i="60" s="1"/>
  <c r="B47" i="58"/>
  <c r="B39" i="58"/>
  <c r="B35" i="58"/>
  <c r="B20" i="58"/>
  <c r="B19" i="58"/>
  <c r="B40" i="58"/>
  <c r="B44" i="58"/>
  <c r="B28" i="58"/>
  <c r="B50" i="58"/>
  <c r="B15" i="58"/>
  <c r="B18" i="58"/>
  <c r="B23" i="58"/>
  <c r="B22" i="58"/>
  <c r="B38" i="58"/>
  <c r="B48" i="58"/>
  <c r="B49" i="59"/>
  <c r="B37" i="59"/>
  <c r="B25" i="59"/>
  <c r="B44" i="59"/>
  <c r="B53" i="59"/>
  <c r="B26" i="59"/>
  <c r="B56" i="59"/>
  <c r="B48" i="59"/>
  <c r="B31" i="59"/>
  <c r="B21" i="59"/>
  <c r="B47" i="59"/>
  <c r="B35" i="59"/>
  <c r="B45" i="59"/>
  <c r="B33" i="59"/>
  <c r="B18" i="59"/>
  <c r="B52" i="59"/>
  <c r="B20" i="59"/>
  <c r="B40" i="59"/>
  <c r="B51" i="59"/>
  <c r="B43" i="59"/>
  <c r="B28" i="59"/>
  <c r="B13" i="59"/>
  <c r="B16" i="59"/>
  <c r="B50" i="59"/>
  <c r="B34" i="59"/>
  <c r="B29" i="59"/>
  <c r="B38" i="59"/>
  <c r="B14" i="59"/>
  <c r="B15" i="59"/>
  <c r="B30" i="59"/>
  <c r="B22" i="59"/>
  <c r="M45" i="59"/>
  <c r="M23" i="59"/>
  <c r="M12" i="59"/>
  <c r="M36" i="59"/>
  <c r="M18" i="59"/>
  <c r="O18" i="59" s="1"/>
  <c r="M16" i="59"/>
  <c r="M38" i="59"/>
  <c r="M64" i="59"/>
  <c r="M29" i="59"/>
  <c r="M17" i="59"/>
  <c r="M31" i="59"/>
  <c r="M22" i="59"/>
  <c r="M62" i="59"/>
  <c r="O62" i="60" s="1"/>
  <c r="S62" i="60" s="1"/>
  <c r="M49" i="59"/>
  <c r="M25" i="59"/>
  <c r="M32" i="59"/>
  <c r="M27" i="59"/>
  <c r="O27" i="59" s="1"/>
  <c r="M21" i="59"/>
  <c r="M65" i="59"/>
  <c r="O63" i="56"/>
  <c r="S63" i="56" s="1"/>
  <c r="S66" i="56"/>
  <c r="O30" i="53"/>
  <c r="O27" i="53"/>
  <c r="O66" i="58"/>
  <c r="S66" i="58" s="1"/>
  <c r="B47" i="56"/>
  <c r="B38" i="56"/>
  <c r="B39" i="56"/>
  <c r="B23" i="56"/>
  <c r="B45" i="56"/>
  <c r="B54" i="56"/>
  <c r="B36" i="56"/>
  <c r="B50" i="56"/>
  <c r="B25" i="56"/>
  <c r="B29" i="56"/>
  <c r="B46" i="56"/>
  <c r="B31" i="56"/>
  <c r="B20" i="56"/>
  <c r="B17" i="56"/>
  <c r="B33" i="56"/>
  <c r="B13" i="56"/>
  <c r="B37" i="56"/>
  <c r="B34" i="56"/>
  <c r="B52" i="56"/>
  <c r="B30" i="56"/>
  <c r="B51" i="56"/>
  <c r="B21" i="56"/>
  <c r="B18" i="56"/>
  <c r="B14" i="56"/>
  <c r="B28" i="56"/>
  <c r="B12" i="56"/>
  <c r="B55" i="56"/>
  <c r="B26" i="56"/>
  <c r="B32" i="56"/>
  <c r="B24" i="56"/>
  <c r="B11" i="56"/>
  <c r="B16" i="56"/>
  <c r="B43" i="56"/>
  <c r="B48" i="56"/>
  <c r="B15" i="56"/>
  <c r="B40" i="56"/>
  <c r="B49" i="56"/>
  <c r="B53" i="56"/>
  <c r="B35" i="56"/>
  <c r="B10" i="56"/>
  <c r="B27" i="56"/>
  <c r="B42" i="56"/>
  <c r="B22" i="56"/>
  <c r="B56" i="56"/>
  <c r="B41" i="56"/>
  <c r="B19" i="56"/>
  <c r="B44" i="56"/>
  <c r="O39" i="56"/>
  <c r="S68" i="57"/>
  <c r="M61" i="61"/>
  <c r="O61" i="61" s="1"/>
  <c r="S61" i="61" s="1"/>
  <c r="M24" i="61"/>
  <c r="M36" i="61"/>
  <c r="M22" i="61"/>
  <c r="O22" i="61" s="1"/>
  <c r="M67" i="61"/>
  <c r="M40" i="61"/>
  <c r="O40" i="61"/>
  <c r="M69" i="61"/>
  <c r="O69" i="61" s="1"/>
  <c r="S69" i="61" s="1"/>
  <c r="M58" i="61"/>
  <c r="M18" i="61"/>
  <c r="M60" i="61"/>
  <c r="O60" i="61" s="1"/>
  <c r="S60" i="61" s="1"/>
  <c r="M35" i="61"/>
  <c r="M49" i="61"/>
  <c r="M63" i="61"/>
  <c r="O63" i="61" s="1"/>
  <c r="S63" i="61" s="1"/>
  <c r="M45" i="61"/>
  <c r="O45" i="61"/>
  <c r="M29" i="61"/>
  <c r="M53" i="61"/>
  <c r="M65" i="61"/>
  <c r="M62" i="61"/>
  <c r="M51" i="61"/>
  <c r="M41" i="61"/>
  <c r="O41" i="61" s="1"/>
  <c r="M31" i="61"/>
  <c r="M68" i="61"/>
  <c r="O68" i="61" s="1"/>
  <c r="S68" i="61" s="1"/>
  <c r="M16" i="61"/>
  <c r="M30" i="61"/>
  <c r="O30" i="61" s="1"/>
  <c r="M33" i="61"/>
  <c r="O33" i="61"/>
  <c r="M38" i="61"/>
  <c r="O38" i="61" s="1"/>
  <c r="M57" i="61"/>
  <c r="M47" i="61"/>
  <c r="O47" i="61" s="1"/>
  <c r="M37" i="61"/>
  <c r="O37" i="61" s="1"/>
  <c r="M26" i="61"/>
  <c r="M50" i="61"/>
  <c r="O50" i="61" s="1"/>
  <c r="M39" i="61"/>
  <c r="M32" i="61"/>
  <c r="M23" i="61"/>
  <c r="O23" i="61" s="1"/>
  <c r="M46" i="61"/>
  <c r="O46" i="61" s="1"/>
  <c r="M25" i="61"/>
  <c r="M56" i="61"/>
  <c r="M21" i="61"/>
  <c r="M64" i="61"/>
  <c r="O64" i="61" s="1"/>
  <c r="S64" i="61" s="1"/>
  <c r="M59" i="61"/>
  <c r="O59" i="61" s="1"/>
  <c r="S59" i="61" s="1"/>
  <c r="M42" i="61"/>
  <c r="O42" i="61" s="1"/>
  <c r="M54" i="61"/>
  <c r="O54" i="61" s="1"/>
  <c r="M28" i="61"/>
  <c r="M19" i="61"/>
  <c r="O19" i="61" s="1"/>
  <c r="M15" i="61"/>
  <c r="O15" i="61" s="1"/>
  <c r="M44" i="61"/>
  <c r="M20" i="61"/>
  <c r="M27" i="61"/>
  <c r="M52" i="61"/>
  <c r="M17" i="61"/>
  <c r="M55" i="61"/>
  <c r="M66" i="61"/>
  <c r="O66" i="61" s="1"/>
  <c r="S66" i="61" s="1"/>
  <c r="M43" i="61"/>
  <c r="O43" i="61" s="1"/>
  <c r="M14" i="61"/>
  <c r="M34" i="61"/>
  <c r="O34" i="61"/>
  <c r="M48" i="61"/>
  <c r="O7" i="53"/>
  <c r="O59" i="56"/>
  <c r="S59" i="56" s="1"/>
  <c r="M45" i="54"/>
  <c r="M12" i="54"/>
  <c r="M48" i="55"/>
  <c r="O48" i="56" s="1"/>
  <c r="B15" i="55"/>
  <c r="M38" i="55"/>
  <c r="O38" i="56" s="1"/>
  <c r="B35" i="1"/>
  <c r="B55" i="1"/>
  <c r="B31" i="1"/>
  <c r="B37" i="1"/>
  <c r="B25" i="1"/>
  <c r="B5" i="1"/>
  <c r="B28" i="1"/>
  <c r="B14" i="1"/>
  <c r="B6" i="1"/>
  <c r="B7" i="1"/>
  <c r="B24" i="1"/>
  <c r="B10" i="1"/>
  <c r="B43" i="1"/>
  <c r="B48" i="1"/>
  <c r="B15" i="1"/>
  <c r="B18" i="1"/>
  <c r="B17" i="1"/>
  <c r="B26" i="1"/>
  <c r="B32" i="1"/>
  <c r="B54" i="1"/>
  <c r="B8" i="1"/>
  <c r="B50" i="1"/>
  <c r="B49" i="1"/>
  <c r="B9" i="1"/>
  <c r="B36" i="1"/>
  <c r="B22" i="1"/>
  <c r="B21" i="1"/>
  <c r="B27" i="1"/>
  <c r="B38" i="1"/>
  <c r="B29" i="1"/>
  <c r="I6" i="4"/>
  <c r="G2" i="55" s="1"/>
  <c r="O58" i="56"/>
  <c r="S58" i="56" s="1"/>
  <c r="B52" i="54"/>
  <c r="B44" i="54"/>
  <c r="M46" i="54"/>
  <c r="M9" i="54"/>
  <c r="M13" i="54"/>
  <c r="O13" i="54" s="1"/>
  <c r="M35" i="54"/>
  <c r="M49" i="54"/>
  <c r="M38" i="54"/>
  <c r="M69" i="54"/>
  <c r="M16" i="54"/>
  <c r="O16" i="54" s="1"/>
  <c r="M53" i="54"/>
  <c r="O53" i="55" s="1"/>
  <c r="M57" i="54"/>
  <c r="O57" i="55" s="1"/>
  <c r="S57" i="55" s="1"/>
  <c r="M66" i="54"/>
  <c r="M21" i="54"/>
  <c r="M64" i="54"/>
  <c r="M10" i="54"/>
  <c r="M23" i="54"/>
  <c r="M37" i="54"/>
  <c r="M25" i="54"/>
  <c r="M48" i="54"/>
  <c r="M61" i="54"/>
  <c r="M18" i="54"/>
  <c r="M14" i="54"/>
  <c r="M22" i="54"/>
  <c r="M62" i="54"/>
  <c r="M27" i="54"/>
  <c r="M36" i="54"/>
  <c r="M20" i="54"/>
  <c r="M54" i="54"/>
  <c r="O54" i="55" s="1"/>
  <c r="M31" i="54"/>
  <c r="M50" i="54"/>
  <c r="O50" i="55" s="1"/>
  <c r="M58" i="54"/>
  <c r="O58" i="55" s="1"/>
  <c r="S58" i="55" s="1"/>
  <c r="M7" i="54"/>
  <c r="M51" i="54"/>
  <c r="M67" i="54"/>
  <c r="M43" i="54"/>
  <c r="M26" i="54"/>
  <c r="O26" i="54" s="1"/>
  <c r="M28" i="54"/>
  <c r="M60" i="54"/>
  <c r="M8" i="54"/>
  <c r="O8" i="54"/>
  <c r="M56" i="54"/>
  <c r="M65" i="54"/>
  <c r="M44" i="54"/>
  <c r="M41" i="54"/>
  <c r="M39" i="54"/>
  <c r="M30" i="54"/>
  <c r="B28" i="55"/>
  <c r="B34" i="55"/>
  <c r="B54" i="55"/>
  <c r="B25" i="55"/>
  <c r="B35" i="55"/>
  <c r="B23" i="55"/>
  <c r="B20" i="55"/>
  <c r="B50" i="55"/>
  <c r="B31" i="55"/>
  <c r="B17" i="55"/>
  <c r="B24" i="55"/>
  <c r="B55" i="55"/>
  <c r="B30" i="55"/>
  <c r="B42" i="55"/>
  <c r="B14" i="55"/>
  <c r="B27" i="55"/>
  <c r="B38" i="55"/>
  <c r="B48" i="55"/>
  <c r="B41" i="55"/>
  <c r="B22" i="55"/>
  <c r="B11" i="55"/>
  <c r="B33" i="55"/>
  <c r="B40" i="55"/>
  <c r="B39" i="55"/>
  <c r="B19" i="55"/>
  <c r="B18" i="55"/>
  <c r="M37" i="55"/>
  <c r="O37" i="56" s="1"/>
  <c r="M31" i="55"/>
  <c r="M69" i="55"/>
  <c r="O69" i="56" s="1"/>
  <c r="S69" i="56" s="1"/>
  <c r="M44" i="55"/>
  <c r="M16" i="55"/>
  <c r="O16" i="56" s="1"/>
  <c r="M20" i="55"/>
  <c r="O20" i="56" s="1"/>
  <c r="M25" i="55"/>
  <c r="O25" i="56" s="1"/>
  <c r="M23" i="55"/>
  <c r="O23" i="56" s="1"/>
  <c r="M62" i="55"/>
  <c r="O62" i="56"/>
  <c r="S62" i="56" s="1"/>
  <c r="M52" i="55"/>
  <c r="O52" i="55" s="1"/>
  <c r="M67" i="55"/>
  <c r="O67" i="56" s="1"/>
  <c r="S67" i="56" s="1"/>
  <c r="M41" i="55"/>
  <c r="M8" i="55"/>
  <c r="M21" i="55"/>
  <c r="O21" i="56" s="1"/>
  <c r="M22" i="55"/>
  <c r="O22" i="56" s="1"/>
  <c r="M60" i="55"/>
  <c r="M11" i="55"/>
  <c r="M15" i="55"/>
  <c r="M46" i="55"/>
  <c r="M35" i="55"/>
  <c r="M30" i="55"/>
  <c r="O30" i="56" s="1"/>
  <c r="M64" i="55"/>
  <c r="O64" i="56" s="1"/>
  <c r="S64" i="56" s="1"/>
  <c r="M56" i="55"/>
  <c r="M17" i="55"/>
  <c r="O17" i="56" s="1"/>
  <c r="M24" i="55"/>
  <c r="M10" i="55"/>
  <c r="O10" i="56" s="1"/>
  <c r="M65" i="55"/>
  <c r="O65" i="56" s="1"/>
  <c r="S65" i="56" s="1"/>
  <c r="M40" i="55"/>
  <c r="O21" i="61"/>
  <c r="O26" i="61"/>
  <c r="O29" i="52"/>
  <c r="O55" i="61"/>
  <c r="O16" i="61"/>
  <c r="O36" i="61"/>
  <c r="O33" i="53"/>
  <c r="O68" i="52"/>
  <c r="S68" i="52" s="1"/>
  <c r="O32" i="53"/>
  <c r="O49" i="52"/>
  <c r="O15" i="52"/>
  <c r="O15" i="53"/>
  <c r="O12" i="52"/>
  <c r="O23" i="52"/>
  <c r="O62" i="53"/>
  <c r="S62" i="53" s="1"/>
  <c r="O62" i="52"/>
  <c r="S62" i="52" s="1"/>
  <c r="O57" i="61"/>
  <c r="S57" i="61" s="1"/>
  <c r="O55" i="52"/>
  <c r="O36" i="53"/>
  <c r="O36" i="52"/>
  <c r="O66" i="53"/>
  <c r="S66" i="53" s="1"/>
  <c r="O8" i="52"/>
  <c r="O8" i="53"/>
  <c r="O63" i="53"/>
  <c r="S63" i="53" s="1"/>
  <c r="O63" i="52"/>
  <c r="S63" i="52" s="1"/>
  <c r="O43" i="52"/>
  <c r="O61" i="52"/>
  <c r="S61" i="52" s="1"/>
  <c r="O34" i="52"/>
  <c r="O34" i="53"/>
  <c r="O59" i="53"/>
  <c r="S59" i="53" s="1"/>
  <c r="O64" i="52"/>
  <c r="S64" i="52" s="1"/>
  <c r="O64" i="53"/>
  <c r="S64" i="53" s="1"/>
  <c r="O24" i="53"/>
  <c r="O24" i="52"/>
  <c r="O65" i="61"/>
  <c r="S65" i="61" s="1"/>
  <c r="O67" i="61"/>
  <c r="S67" i="61" s="1"/>
  <c r="O22" i="52"/>
  <c r="O22" i="53"/>
  <c r="O18" i="52"/>
  <c r="O9" i="52"/>
  <c r="O39" i="53"/>
  <c r="O44" i="53"/>
  <c r="O44" i="52"/>
  <c r="O50" i="54"/>
  <c r="O54" i="52"/>
  <c r="O25" i="52"/>
  <c r="O25" i="53"/>
  <c r="O20" i="53"/>
  <c r="O20" i="52"/>
  <c r="O14" i="53"/>
  <c r="O14" i="52"/>
  <c r="O28" i="53"/>
  <c r="O40" i="52"/>
  <c r="C13" i="55"/>
  <c r="D13" i="55" s="1"/>
  <c r="E13" i="55" s="1"/>
  <c r="F13" i="55" s="1"/>
  <c r="O21" i="59"/>
  <c r="O21" i="60"/>
  <c r="O49" i="59"/>
  <c r="O17" i="60"/>
  <c r="O17" i="59"/>
  <c r="O16" i="59"/>
  <c r="O16" i="60"/>
  <c r="O23" i="60"/>
  <c r="O27" i="60"/>
  <c r="O62" i="59"/>
  <c r="S62" i="59" s="1"/>
  <c r="O23" i="59"/>
  <c r="C44" i="55"/>
  <c r="D44" i="55" s="1"/>
  <c r="E44" i="55" s="1"/>
  <c r="F44" i="55" s="1"/>
  <c r="O32" i="59"/>
  <c r="O22" i="60"/>
  <c r="O22" i="59"/>
  <c r="O64" i="60"/>
  <c r="S64" i="60" s="1"/>
  <c r="O36" i="59"/>
  <c r="O36" i="60"/>
  <c r="O19" i="60"/>
  <c r="O65" i="59"/>
  <c r="S65" i="59" s="1"/>
  <c r="O65" i="60"/>
  <c r="S65" i="60" s="1"/>
  <c r="O25" i="59"/>
  <c r="O31" i="59"/>
  <c r="O38" i="60"/>
  <c r="O38" i="59"/>
  <c r="C48" i="55"/>
  <c r="D48" i="55" s="1"/>
  <c r="H48" i="55"/>
  <c r="C20" i="55"/>
  <c r="D20" i="55" s="1"/>
  <c r="E20" i="55" s="1"/>
  <c r="F20" i="55" s="1"/>
  <c r="J20" i="55" s="1"/>
  <c r="H20" i="55"/>
  <c r="O26" i="55"/>
  <c r="O61" i="54"/>
  <c r="S61" i="54" s="1"/>
  <c r="O61" i="55"/>
  <c r="S61" i="55" s="1"/>
  <c r="O15" i="55"/>
  <c r="O15" i="56"/>
  <c r="O52" i="56"/>
  <c r="L20" i="55"/>
  <c r="H39" i="55"/>
  <c r="C39" i="55"/>
  <c r="D39" i="55" s="1"/>
  <c r="E39" i="55" s="1"/>
  <c r="F39" i="55" s="1"/>
  <c r="C27" i="55"/>
  <c r="D27" i="55" s="1"/>
  <c r="H27" i="55"/>
  <c r="H50" i="55"/>
  <c r="C50" i="55"/>
  <c r="D50" i="55" s="1"/>
  <c r="C28" i="55"/>
  <c r="D28" i="55" s="1"/>
  <c r="H28" i="55"/>
  <c r="O44" i="54"/>
  <c r="O14" i="54"/>
  <c r="O49" i="54"/>
  <c r="O49" i="55"/>
  <c r="O12" i="54"/>
  <c r="O12" i="55"/>
  <c r="O58" i="54"/>
  <c r="S58" i="54" s="1"/>
  <c r="H18" i="55"/>
  <c r="C18" i="55"/>
  <c r="D18" i="55" s="1"/>
  <c r="E18" i="55" s="1"/>
  <c r="F18" i="55" s="1"/>
  <c r="H40" i="55"/>
  <c r="C40" i="55"/>
  <c r="D40" i="55" s="1"/>
  <c r="C41" i="55"/>
  <c r="D41" i="55" s="1"/>
  <c r="H41" i="55"/>
  <c r="C14" i="55"/>
  <c r="D14" i="55" s="1"/>
  <c r="E14" i="55" s="1"/>
  <c r="F14" i="55" s="1"/>
  <c r="G14" i="55" s="1"/>
  <c r="H14" i="55"/>
  <c r="H24" i="55"/>
  <c r="C24" i="55"/>
  <c r="D24" i="55" s="1"/>
  <c r="C25" i="55"/>
  <c r="D25" i="55" s="1"/>
  <c r="H25" i="55"/>
  <c r="O30" i="55"/>
  <c r="O30" i="54"/>
  <c r="O65" i="55"/>
  <c r="S65" i="55" s="1"/>
  <c r="O27" i="54"/>
  <c r="O27" i="55"/>
  <c r="O18" i="55"/>
  <c r="O37" i="54"/>
  <c r="O37" i="55"/>
  <c r="O21" i="55"/>
  <c r="O21" i="54"/>
  <c r="O16" i="55"/>
  <c r="O35" i="54"/>
  <c r="O53" i="54"/>
  <c r="C26" i="55"/>
  <c r="D26" i="55" s="1"/>
  <c r="E26" i="55" s="1"/>
  <c r="F26" i="55" s="1"/>
  <c r="C52" i="55"/>
  <c r="D52" i="55" s="1"/>
  <c r="E52" i="55" s="1"/>
  <c r="F52" i="55" s="1"/>
  <c r="C21" i="55"/>
  <c r="D21" i="55" s="1"/>
  <c r="C29" i="55"/>
  <c r="D29" i="55" s="1"/>
  <c r="H21" i="55"/>
  <c r="H37" i="55"/>
  <c r="H49" i="55"/>
  <c r="H26" i="55"/>
  <c r="C9" i="55"/>
  <c r="D9" i="55" s="1"/>
  <c r="E9" i="55" s="1"/>
  <c r="F9" i="55" s="1"/>
  <c r="H29" i="55"/>
  <c r="C56" i="55"/>
  <c r="D56" i="55" s="1"/>
  <c r="E56" i="55" s="1"/>
  <c r="F56" i="55" s="1"/>
  <c r="C46" i="55"/>
  <c r="D46" i="55" s="1"/>
  <c r="C45" i="55"/>
  <c r="D45" i="55" s="1"/>
  <c r="E45" i="55" s="1"/>
  <c r="F45" i="55" s="1"/>
  <c r="J45" i="55" s="1"/>
  <c r="H9" i="55"/>
  <c r="H9" i="56" s="1"/>
  <c r="H52" i="55"/>
  <c r="H45" i="55"/>
  <c r="C10" i="55"/>
  <c r="D10" i="55" s="1"/>
  <c r="E10" i="55" s="1"/>
  <c r="F10" i="55" s="1"/>
  <c r="H44" i="55"/>
  <c r="H56" i="55"/>
  <c r="H16" i="55"/>
  <c r="C37" i="55"/>
  <c r="D37" i="55" s="1"/>
  <c r="H10" i="55"/>
  <c r="H51" i="55"/>
  <c r="C49" i="55"/>
  <c r="D49" i="55" s="1"/>
  <c r="E49" i="55" s="1"/>
  <c r="F49" i="55" s="1"/>
  <c r="C32" i="55"/>
  <c r="D32" i="55" s="1"/>
  <c r="E32" i="55" s="1"/>
  <c r="F32" i="55" s="1"/>
  <c r="C53" i="55"/>
  <c r="D53" i="55"/>
  <c r="E53" i="55" s="1"/>
  <c r="F53" i="55" s="1"/>
  <c r="H43" i="55"/>
  <c r="H46" i="55"/>
  <c r="C43" i="55"/>
  <c r="D43" i="55" s="1"/>
  <c r="E43" i="55" s="1"/>
  <c r="F43" i="55" s="1"/>
  <c r="C16" i="55"/>
  <c r="D16" i="55" s="1"/>
  <c r="E16" i="55" s="1"/>
  <c r="F16" i="55" s="1"/>
  <c r="G16" i="55" s="1"/>
  <c r="I16" i="55" s="1"/>
  <c r="C36" i="55"/>
  <c r="D36" i="55" s="1"/>
  <c r="H53" i="55"/>
  <c r="H36" i="55"/>
  <c r="H13" i="55"/>
  <c r="O45" i="54"/>
  <c r="O45" i="55"/>
  <c r="C51" i="55"/>
  <c r="D51" i="55"/>
  <c r="E51" i="55" s="1"/>
  <c r="F51" i="55" s="1"/>
  <c r="J51" i="55" s="1"/>
  <c r="C47" i="55"/>
  <c r="D47" i="55" s="1"/>
  <c r="H17" i="55"/>
  <c r="C17" i="55"/>
  <c r="D17" i="55" s="1"/>
  <c r="O62" i="55"/>
  <c r="S62" i="55" s="1"/>
  <c r="O62" i="54"/>
  <c r="S62" i="54" s="1"/>
  <c r="H33" i="55"/>
  <c r="C33" i="55"/>
  <c r="D33" i="55" s="1"/>
  <c r="E33" i="55" s="1"/>
  <c r="F33" i="55" s="1"/>
  <c r="C54" i="55"/>
  <c r="D54" i="55" s="1"/>
  <c r="H54" i="55"/>
  <c r="C11" i="55"/>
  <c r="D11" i="55" s="1"/>
  <c r="E11" i="55" s="1"/>
  <c r="F11" i="55" s="1"/>
  <c r="H11" i="55"/>
  <c r="C38" i="55"/>
  <c r="D38" i="55" s="1"/>
  <c r="E38" i="55" s="1"/>
  <c r="F38" i="55" s="1"/>
  <c r="G38" i="55" s="1"/>
  <c r="I38" i="55" s="1"/>
  <c r="H38" i="55"/>
  <c r="H30" i="55"/>
  <c r="C30" i="55"/>
  <c r="D30" i="55" s="1"/>
  <c r="E30" i="55" s="1"/>
  <c r="F30" i="55" s="1"/>
  <c r="C31" i="55"/>
  <c r="D31" i="55" s="1"/>
  <c r="E31" i="55" s="1"/>
  <c r="F31" i="55" s="1"/>
  <c r="G31" i="55" s="1"/>
  <c r="I31" i="55" s="1"/>
  <c r="H31" i="55"/>
  <c r="H23" i="55"/>
  <c r="C23" i="55"/>
  <c r="D23" i="55" s="1"/>
  <c r="C34" i="55"/>
  <c r="D34" i="55" s="1"/>
  <c r="H34" i="55"/>
  <c r="O43" i="54"/>
  <c r="O43" i="55"/>
  <c r="O10" i="55"/>
  <c r="O10" i="54"/>
  <c r="O38" i="55"/>
  <c r="O38" i="54"/>
  <c r="O9" i="55"/>
  <c r="O31" i="54"/>
  <c r="O48" i="54"/>
  <c r="O57" i="54"/>
  <c r="S57" i="54" s="1"/>
  <c r="H12" i="55"/>
  <c r="O40" i="56"/>
  <c r="H19" i="55"/>
  <c r="C19" i="55"/>
  <c r="D19" i="55" s="1"/>
  <c r="E19" i="55" s="1"/>
  <c r="F19" i="55" s="1"/>
  <c r="H42" i="55"/>
  <c r="C42" i="55"/>
  <c r="D42" i="55" s="1"/>
  <c r="E42" i="55" s="1"/>
  <c r="F42" i="55" s="1"/>
  <c r="O39" i="54"/>
  <c r="O39" i="55"/>
  <c r="O13" i="55"/>
  <c r="C15" i="55"/>
  <c r="D15" i="55" s="1"/>
  <c r="H15" i="55"/>
  <c r="C22" i="55"/>
  <c r="D22" i="55" s="1"/>
  <c r="E22" i="55" s="1"/>
  <c r="F22" i="55" s="1"/>
  <c r="H22" i="55"/>
  <c r="C55" i="55"/>
  <c r="D55" i="55" s="1"/>
  <c r="E55" i="55" s="1"/>
  <c r="F55" i="55" s="1"/>
  <c r="H55" i="55"/>
  <c r="C35" i="55"/>
  <c r="D35" i="55" s="1"/>
  <c r="E35" i="55" s="1"/>
  <c r="F35" i="55" s="1"/>
  <c r="H35" i="55"/>
  <c r="O60" i="54"/>
  <c r="S60" i="54" s="1"/>
  <c r="O67" i="55"/>
  <c r="S67" i="55" s="1"/>
  <c r="O67" i="54"/>
  <c r="S67" i="54" s="1"/>
  <c r="O36" i="54"/>
  <c r="O36" i="55"/>
  <c r="O25" i="55"/>
  <c r="O25" i="54"/>
  <c r="O64" i="55"/>
  <c r="S64" i="55" s="1"/>
  <c r="O64" i="54"/>
  <c r="S64" i="54" s="1"/>
  <c r="O46" i="55"/>
  <c r="O46" i="54"/>
  <c r="O17" i="55"/>
  <c r="H32" i="55"/>
  <c r="O54" i="54"/>
  <c r="H47" i="55"/>
  <c r="C12" i="55"/>
  <c r="D12" i="55" s="1"/>
  <c r="E47" i="55"/>
  <c r="F47" i="55" s="1"/>
  <c r="G47" i="55" s="1"/>
  <c r="I47" i="55" s="1"/>
  <c r="E29" i="55"/>
  <c r="F29" i="55" s="1"/>
  <c r="E54" i="55"/>
  <c r="F54" i="55" s="1"/>
  <c r="J54" i="55" s="1"/>
  <c r="E21" i="55"/>
  <c r="F21" i="55" s="1"/>
  <c r="E25" i="55"/>
  <c r="F25" i="55" s="1"/>
  <c r="E24" i="55"/>
  <c r="F24" i="55" s="1"/>
  <c r="E50" i="55"/>
  <c r="F50" i="55" s="1"/>
  <c r="G50" i="55" s="1"/>
  <c r="I50" i="55" s="1"/>
  <c r="C9" i="56"/>
  <c r="D9" i="56" s="1"/>
  <c r="E48" i="55"/>
  <c r="F48" i="55" s="1"/>
  <c r="G48" i="55" s="1"/>
  <c r="G21" i="55"/>
  <c r="I21" i="55" s="1"/>
  <c r="O40" i="55" l="1"/>
  <c r="O40" i="54"/>
  <c r="J56" i="55"/>
  <c r="O42" i="60"/>
  <c r="O31" i="52"/>
  <c r="O33" i="52"/>
  <c r="O20" i="59"/>
  <c r="O11" i="54"/>
  <c r="N10" i="50"/>
  <c r="L31" i="55"/>
  <c r="I14" i="55"/>
  <c r="O38" i="58"/>
  <c r="O48" i="53"/>
  <c r="O31" i="60"/>
  <c r="O69" i="58"/>
  <c r="S69" i="58" s="1"/>
  <c r="J49" i="55"/>
  <c r="O17" i="54"/>
  <c r="O61" i="58"/>
  <c r="S61" i="58" s="1"/>
  <c r="O38" i="53"/>
  <c r="O40" i="59"/>
  <c r="O55" i="55"/>
  <c r="L19" i="55"/>
  <c r="L56" i="55"/>
  <c r="P56" i="55" s="1"/>
  <c r="J21" i="55"/>
  <c r="J42" i="55"/>
  <c r="L43" i="55"/>
  <c r="L40" i="55"/>
  <c r="L35" i="55"/>
  <c r="J9" i="55"/>
  <c r="J47" i="55"/>
  <c r="G54" i="55"/>
  <c r="I54" i="55" s="1"/>
  <c r="G42" i="55"/>
  <c r="I42" i="55" s="1"/>
  <c r="I48" i="55"/>
  <c r="P20" i="55"/>
  <c r="L55" i="55"/>
  <c r="L47" i="55"/>
  <c r="L34" i="55"/>
  <c r="L30" i="55"/>
  <c r="L38" i="55"/>
  <c r="L54" i="55"/>
  <c r="P54" i="55" s="1"/>
  <c r="L33" i="55"/>
  <c r="L29" i="55"/>
  <c r="L49" i="55"/>
  <c r="P49" i="55" s="1"/>
  <c r="L52" i="55"/>
  <c r="L21" i="55"/>
  <c r="P21" i="55" s="1"/>
  <c r="L25" i="55"/>
  <c r="L24" i="55"/>
  <c r="L14" i="55"/>
  <c r="L48" i="55"/>
  <c r="P47" i="55"/>
  <c r="L15" i="55"/>
  <c r="L42" i="55"/>
  <c r="L11" i="55"/>
  <c r="L53" i="55"/>
  <c r="L10" i="55"/>
  <c r="L36" i="55"/>
  <c r="L37" i="55"/>
  <c r="L32" i="55"/>
  <c r="L26" i="55"/>
  <c r="L51" i="55"/>
  <c r="P51" i="55" s="1"/>
  <c r="L18" i="55"/>
  <c r="L50" i="55"/>
  <c r="L27" i="55"/>
  <c r="P42" i="55"/>
  <c r="L22" i="55"/>
  <c r="L23" i="55"/>
  <c r="L17" i="55"/>
  <c r="L13" i="55"/>
  <c r="L9" i="55"/>
  <c r="L9" i="56" s="1"/>
  <c r="N9" i="56" s="1"/>
  <c r="L46" i="55"/>
  <c r="L41" i="55"/>
  <c r="L28" i="55"/>
  <c r="L39" i="55"/>
  <c r="L44" i="55"/>
  <c r="J35" i="55"/>
  <c r="P35" i="55" s="1"/>
  <c r="G35" i="55"/>
  <c r="I35" i="55" s="1"/>
  <c r="E28" i="55"/>
  <c r="F28" i="55" s="1"/>
  <c r="J28" i="55" s="1"/>
  <c r="J25" i="55"/>
  <c r="G25" i="55"/>
  <c r="I25" i="55" s="1"/>
  <c r="J29" i="55"/>
  <c r="P29" i="55" s="1"/>
  <c r="G29" i="55"/>
  <c r="I29" i="55" s="1"/>
  <c r="E15" i="55"/>
  <c r="F15" i="55" s="1"/>
  <c r="J15" i="55" s="1"/>
  <c r="E23" i="55"/>
  <c r="F23" i="55" s="1"/>
  <c r="J23" i="55" s="1"/>
  <c r="G11" i="55"/>
  <c r="I11" i="55" s="1"/>
  <c r="J11" i="55"/>
  <c r="G24" i="55"/>
  <c r="I24" i="55" s="1"/>
  <c r="J24" i="55"/>
  <c r="P24" i="55" s="1"/>
  <c r="J53" i="55"/>
  <c r="G53" i="55"/>
  <c r="I53" i="55" s="1"/>
  <c r="E36" i="55"/>
  <c r="F36" i="55" s="1"/>
  <c r="J36" i="55" s="1"/>
  <c r="G18" i="55"/>
  <c r="I18" i="55" s="1"/>
  <c r="J18" i="55"/>
  <c r="P18" i="55" s="1"/>
  <c r="G9" i="55"/>
  <c r="E34" i="55"/>
  <c r="F34" i="55" s="1"/>
  <c r="J34" i="55" s="1"/>
  <c r="E17" i="55"/>
  <c r="F17" i="55" s="1"/>
  <c r="J17" i="55" s="1"/>
  <c r="P17" i="55" s="1"/>
  <c r="E40" i="55"/>
  <c r="F40" i="55" s="1"/>
  <c r="J40" i="55" s="1"/>
  <c r="G30" i="55"/>
  <c r="I30" i="55" s="1"/>
  <c r="J30" i="55"/>
  <c r="P30" i="55" s="1"/>
  <c r="E46" i="55"/>
  <c r="F46" i="55" s="1"/>
  <c r="J46" i="55" s="1"/>
  <c r="J39" i="55"/>
  <c r="P39" i="55" s="1"/>
  <c r="G39" i="55"/>
  <c r="I39" i="55" s="1"/>
  <c r="E12" i="55"/>
  <c r="F12" i="55" s="1"/>
  <c r="J12" i="55" s="1"/>
  <c r="J19" i="55"/>
  <c r="P19" i="55" s="1"/>
  <c r="G19" i="55"/>
  <c r="I19" i="55" s="1"/>
  <c r="J13" i="55"/>
  <c r="G13" i="55"/>
  <c r="I13" i="55" s="1"/>
  <c r="E37" i="55"/>
  <c r="F37" i="55" s="1"/>
  <c r="J37" i="55" s="1"/>
  <c r="E27" i="55"/>
  <c r="F27" i="55" s="1"/>
  <c r="J27" i="55" s="1"/>
  <c r="G20" i="55"/>
  <c r="I20" i="55" s="1"/>
  <c r="G49" i="55"/>
  <c r="I49" i="55" s="1"/>
  <c r="E41" i="55"/>
  <c r="F41" i="55" s="1"/>
  <c r="J41" i="55" s="1"/>
  <c r="J52" i="55"/>
  <c r="E9" i="56"/>
  <c r="F9" i="56" s="1"/>
  <c r="J9" i="56" s="1"/>
  <c r="J55" i="55"/>
  <c r="G55" i="55"/>
  <c r="I55" i="55" s="1"/>
  <c r="G45" i="55"/>
  <c r="I45" i="55" s="1"/>
  <c r="J48" i="55"/>
  <c r="P48" i="55" s="1"/>
  <c r="J50" i="55"/>
  <c r="P50" i="55" s="1"/>
  <c r="J38" i="55"/>
  <c r="J26" i="55"/>
  <c r="G26" i="55"/>
  <c r="I26" i="55" s="1"/>
  <c r="J22" i="55"/>
  <c r="P22" i="55" s="1"/>
  <c r="G22" i="55"/>
  <c r="I22" i="55" s="1"/>
  <c r="J10" i="55"/>
  <c r="G10" i="55"/>
  <c r="I10" i="55" s="1"/>
  <c r="J33" i="55"/>
  <c r="G33" i="55"/>
  <c r="I33" i="55" s="1"/>
  <c r="J32" i="55"/>
  <c r="G32" i="55"/>
  <c r="I32" i="55" s="1"/>
  <c r="G52" i="55"/>
  <c r="I52" i="55" s="1"/>
  <c r="G51" i="55"/>
  <c r="I51" i="55" s="1"/>
  <c r="G56" i="55"/>
  <c r="I56" i="55" s="1"/>
  <c r="J16" i="55"/>
  <c r="J14" i="55"/>
  <c r="J31" i="55"/>
  <c r="P31" i="55" s="1"/>
  <c r="J43" i="55"/>
  <c r="P43" i="55" s="1"/>
  <c r="G43" i="55"/>
  <c r="I43" i="55" s="1"/>
  <c r="G44" i="55"/>
  <c r="I44" i="55" s="1"/>
  <c r="J44" i="55"/>
  <c r="O24" i="56"/>
  <c r="O24" i="55"/>
  <c r="L12" i="55"/>
  <c r="L16" i="55"/>
  <c r="L45" i="55"/>
  <c r="H29" i="57"/>
  <c r="O33" i="56"/>
  <c r="L27" i="59"/>
  <c r="O67" i="59"/>
  <c r="S67" i="59" s="1"/>
  <c r="O67" i="57"/>
  <c r="S67" i="57" s="1"/>
  <c r="I5" i="4"/>
  <c r="G2" i="54" s="1"/>
  <c r="I7" i="4"/>
  <c r="G2" i="56" s="1"/>
  <c r="L40" i="56" s="1"/>
  <c r="I11" i="4"/>
  <c r="G2" i="60" s="1"/>
  <c r="I10" i="4"/>
  <c r="G2" i="59" s="1"/>
  <c r="C30" i="59" s="1"/>
  <c r="D30" i="59" s="1"/>
  <c r="I8" i="4"/>
  <c r="G2" i="57" s="1"/>
  <c r="I3" i="4"/>
  <c r="G2" i="52" s="1"/>
  <c r="B30" i="58"/>
  <c r="B31" i="58"/>
  <c r="B24" i="58"/>
  <c r="B21" i="58"/>
  <c r="B43" i="58"/>
  <c r="C54" i="59"/>
  <c r="D54" i="59" s="1"/>
  <c r="B53" i="58"/>
  <c r="B33" i="58"/>
  <c r="B41" i="58"/>
  <c r="O24" i="60"/>
  <c r="O58" i="61"/>
  <c r="S58" i="61" s="1"/>
  <c r="O49" i="60"/>
  <c r="N9" i="50"/>
  <c r="O40" i="53"/>
  <c r="O26" i="59"/>
  <c r="S68" i="58"/>
  <c r="B42" i="58"/>
  <c r="K8" i="50"/>
  <c r="K7" i="50"/>
  <c r="M50" i="57"/>
  <c r="M22" i="57"/>
  <c r="O22" i="58" s="1"/>
  <c r="M36" i="57"/>
  <c r="O36" i="58" s="1"/>
  <c r="M63" i="57"/>
  <c r="O63" i="57" s="1"/>
  <c r="S63" i="57" s="1"/>
  <c r="M28" i="57"/>
  <c r="O28" i="58" s="1"/>
  <c r="M34" i="57"/>
  <c r="O34" i="57" s="1"/>
  <c r="M49" i="57"/>
  <c r="M57" i="57"/>
  <c r="O57" i="58" s="1"/>
  <c r="S57" i="58" s="1"/>
  <c r="M23" i="57"/>
  <c r="M27" i="57"/>
  <c r="O27" i="57" s="1"/>
  <c r="M37" i="57"/>
  <c r="M41" i="57"/>
  <c r="O41" i="57" s="1"/>
  <c r="M26" i="57"/>
  <c r="M11" i="57"/>
  <c r="O11" i="57" s="1"/>
  <c r="M12" i="57"/>
  <c r="M43" i="57"/>
  <c r="O43" i="57" s="1"/>
  <c r="M32" i="57"/>
  <c r="O32" i="58" s="1"/>
  <c r="M18" i="57"/>
  <c r="O18" i="57" s="1"/>
  <c r="M33" i="57"/>
  <c r="O33" i="58" s="1"/>
  <c r="M16" i="57"/>
  <c r="M15" i="57"/>
  <c r="O15" i="58" s="1"/>
  <c r="M45" i="57"/>
  <c r="O45" i="57" s="1"/>
  <c r="M29" i="57"/>
  <c r="O29" i="58" s="1"/>
  <c r="M56" i="57"/>
  <c r="M20" i="57"/>
  <c r="M62" i="57"/>
  <c r="M42" i="57"/>
  <c r="O42" i="57" s="1"/>
  <c r="M13" i="57"/>
  <c r="M58" i="57"/>
  <c r="O58" i="57" s="1"/>
  <c r="S58" i="57" s="1"/>
  <c r="M44" i="57"/>
  <c r="O44" i="57" s="1"/>
  <c r="B16" i="58"/>
  <c r="B29" i="58"/>
  <c r="B34" i="58"/>
  <c r="B52" i="58"/>
  <c r="B37" i="58"/>
  <c r="B25" i="58"/>
  <c r="B13" i="58"/>
  <c r="B55" i="58"/>
  <c r="B17" i="58"/>
  <c r="K6" i="50"/>
  <c r="K5" i="50"/>
  <c r="O67" i="60"/>
  <c r="S67" i="60" s="1"/>
  <c r="I9" i="4"/>
  <c r="G2" i="58" s="1"/>
  <c r="L50" i="58" s="1"/>
  <c r="I4" i="4"/>
  <c r="G2" i="53" s="1"/>
  <c r="O69" i="52"/>
  <c r="S69" i="52" s="1"/>
  <c r="S66" i="59"/>
  <c r="O12" i="53"/>
  <c r="O55" i="54"/>
  <c r="B56" i="58"/>
  <c r="M60" i="57"/>
  <c r="O60" i="58" s="1"/>
  <c r="S60" i="58" s="1"/>
  <c r="M65" i="57"/>
  <c r="O65" i="58" s="1"/>
  <c r="S65" i="58" s="1"/>
  <c r="M39" i="57"/>
  <c r="O39" i="57" s="1"/>
  <c r="M54" i="57"/>
  <c r="O54" i="58" s="1"/>
  <c r="M19" i="57"/>
  <c r="O19" i="58" s="1"/>
  <c r="M10" i="57"/>
  <c r="M21" i="57"/>
  <c r="M55" i="57"/>
  <c r="C31" i="57"/>
  <c r="D31" i="57" s="1"/>
  <c r="I12" i="4"/>
  <c r="G2" i="61" s="1"/>
  <c r="O20" i="61"/>
  <c r="O29" i="61"/>
  <c r="O40" i="58"/>
  <c r="B14" i="58"/>
  <c r="B46" i="58"/>
  <c r="L46" i="58" s="1"/>
  <c r="B54" i="58"/>
  <c r="B36" i="58"/>
  <c r="B12" i="58"/>
  <c r="B32" i="58"/>
  <c r="B27" i="58"/>
  <c r="B49" i="58"/>
  <c r="B45" i="58"/>
  <c r="K9" i="50"/>
  <c r="I2" i="4"/>
  <c r="G2" i="1" s="1"/>
  <c r="L42" i="1" s="1"/>
  <c r="O69" i="53"/>
  <c r="S69" i="53" s="1"/>
  <c r="O68" i="56"/>
  <c r="S68" i="56" s="1"/>
  <c r="O28" i="56"/>
  <c r="O52" i="58"/>
  <c r="O24" i="59"/>
  <c r="B26" i="58"/>
  <c r="M47" i="57"/>
  <c r="M24" i="57"/>
  <c r="O24" i="58" s="1"/>
  <c r="M51" i="57"/>
  <c r="O51" i="58" s="1"/>
  <c r="M53" i="57"/>
  <c r="O53" i="58" s="1"/>
  <c r="M35" i="57"/>
  <c r="O38" i="57"/>
  <c r="M25" i="57"/>
  <c r="O25" i="57" s="1"/>
  <c r="M17" i="57"/>
  <c r="O17" i="58" s="1"/>
  <c r="B18" i="54"/>
  <c r="B50" i="54"/>
  <c r="B43" i="54"/>
  <c r="B25" i="54"/>
  <c r="B41" i="54"/>
  <c r="B34" i="54"/>
  <c r="B53" i="54"/>
  <c r="B33" i="54"/>
  <c r="B21" i="54"/>
  <c r="B37" i="54"/>
  <c r="B28" i="54"/>
  <c r="B32" i="54"/>
  <c r="B29" i="54"/>
  <c r="B19" i="54"/>
  <c r="B24" i="54"/>
  <c r="B35" i="54"/>
  <c r="B47" i="54"/>
  <c r="B31" i="54"/>
  <c r="B55" i="54"/>
  <c r="B49" i="54"/>
  <c r="B48" i="54"/>
  <c r="B22" i="54"/>
  <c r="B40" i="54"/>
  <c r="B38" i="54"/>
  <c r="S58" i="53"/>
  <c r="O28" i="52"/>
  <c r="O60" i="53"/>
  <c r="S60" i="53" s="1"/>
  <c r="O53" i="53"/>
  <c r="O54" i="60"/>
  <c r="O28" i="61"/>
  <c r="O51" i="60"/>
  <c r="O67" i="52"/>
  <c r="S67" i="52" s="1"/>
  <c r="O66" i="52"/>
  <c r="S66" i="52" s="1"/>
  <c r="O65" i="52"/>
  <c r="S65" i="52" s="1"/>
  <c r="O27" i="52"/>
  <c r="O56" i="52"/>
  <c r="O50" i="59"/>
  <c r="O44" i="58"/>
  <c r="O25" i="58"/>
  <c r="O59" i="58"/>
  <c r="S59" i="58" s="1"/>
  <c r="O14" i="59"/>
  <c r="O30" i="59"/>
  <c r="O63" i="55"/>
  <c r="S63" i="55" s="1"/>
  <c r="O29" i="57"/>
  <c r="O32" i="57"/>
  <c r="O43" i="53"/>
  <c r="O49" i="53"/>
  <c r="O32" i="52"/>
  <c r="S67" i="53"/>
  <c r="O27" i="56"/>
  <c r="O50" i="56"/>
  <c r="O14" i="55"/>
  <c r="O60" i="59"/>
  <c r="S60" i="59" s="1"/>
  <c r="O65" i="54"/>
  <c r="S65" i="54" s="1"/>
  <c r="O54" i="53"/>
  <c r="O55" i="57"/>
  <c r="O69" i="57"/>
  <c r="S69" i="57" s="1"/>
  <c r="O35" i="61"/>
  <c r="O35" i="60"/>
  <c r="O10" i="53"/>
  <c r="O10" i="52"/>
  <c r="O57" i="53"/>
  <c r="S57" i="53" s="1"/>
  <c r="O57" i="52"/>
  <c r="S57" i="52" s="1"/>
  <c r="O51" i="53"/>
  <c r="O52" i="60"/>
  <c r="O52" i="61"/>
  <c r="O32" i="61"/>
  <c r="O32" i="60"/>
  <c r="O50" i="53"/>
  <c r="O50" i="52"/>
  <c r="O57" i="60"/>
  <c r="S57" i="60" s="1"/>
  <c r="O57" i="59"/>
  <c r="S57" i="59" s="1"/>
  <c r="O19" i="59"/>
  <c r="O52" i="52"/>
  <c r="O48" i="59"/>
  <c r="O48" i="58"/>
  <c r="O56" i="55"/>
  <c r="O56" i="56"/>
  <c r="O35" i="56"/>
  <c r="O35" i="55"/>
  <c r="O60" i="56"/>
  <c r="S60" i="56" s="1"/>
  <c r="O60" i="55"/>
  <c r="S60" i="55" s="1"/>
  <c r="O51" i="55"/>
  <c r="O51" i="54"/>
  <c r="O20" i="54"/>
  <c r="O20" i="55"/>
  <c r="O22" i="54"/>
  <c r="O22" i="55"/>
  <c r="O48" i="55"/>
  <c r="O23" i="54"/>
  <c r="O23" i="55"/>
  <c r="O66" i="54"/>
  <c r="S66" i="54" s="1"/>
  <c r="O66" i="55"/>
  <c r="S66" i="55" s="1"/>
  <c r="O69" i="54"/>
  <c r="S69" i="54" s="1"/>
  <c r="O69" i="55"/>
  <c r="S69" i="55" s="1"/>
  <c r="O53" i="61"/>
  <c r="O46" i="53"/>
  <c r="O46" i="52"/>
  <c r="O44" i="59"/>
  <c r="O35" i="53"/>
  <c r="O35" i="52"/>
  <c r="O29" i="59"/>
  <c r="O29" i="60"/>
  <c r="O45" i="59"/>
  <c r="O45" i="60"/>
  <c r="O9" i="53"/>
  <c r="O9" i="54"/>
  <c r="O39" i="52"/>
  <c r="O13" i="59"/>
  <c r="O13" i="58"/>
  <c r="O44" i="55"/>
  <c r="O44" i="56"/>
  <c r="O31" i="56"/>
  <c r="O31" i="55"/>
  <c r="O41" i="54"/>
  <c r="O41" i="55"/>
  <c r="O37" i="52"/>
  <c r="O37" i="53"/>
  <c r="O59" i="59"/>
  <c r="S59" i="59" s="1"/>
  <c r="O24" i="61"/>
  <c r="O47" i="60"/>
  <c r="O65" i="53"/>
  <c r="S65" i="53" s="1"/>
  <c r="O30" i="52"/>
  <c r="O54" i="59"/>
  <c r="O31" i="58"/>
  <c r="O57" i="57"/>
  <c r="S57" i="57" s="1"/>
  <c r="O14" i="58"/>
  <c r="O18" i="54"/>
  <c r="O24" i="57"/>
  <c r="O58" i="52"/>
  <c r="S58" i="52" s="1"/>
  <c r="O51" i="61"/>
  <c r="O49" i="61"/>
  <c r="O6" i="52"/>
  <c r="O48" i="52"/>
  <c r="O35" i="58"/>
  <c r="O59" i="57"/>
  <c r="S59" i="57" s="1"/>
  <c r="O30" i="57"/>
  <c r="O60" i="52"/>
  <c r="S60" i="52" s="1"/>
  <c r="O48" i="57"/>
  <c r="O45" i="53"/>
  <c r="O31" i="61"/>
  <c r="O62" i="61"/>
  <c r="S62" i="61" s="1"/>
  <c r="O27" i="61"/>
  <c r="O23" i="53"/>
  <c r="O56" i="54"/>
  <c r="O17" i="61"/>
  <c r="O41" i="58"/>
  <c r="O52" i="54"/>
  <c r="O61" i="53"/>
  <c r="S61" i="53" s="1"/>
  <c r="O41" i="56"/>
  <c r="O14" i="56"/>
  <c r="O28" i="55"/>
  <c r="O28" i="54"/>
  <c r="O41" i="53"/>
  <c r="O41" i="52"/>
  <c r="O42" i="52"/>
  <c r="O42" i="53"/>
  <c r="O27" i="58"/>
  <c r="O36" i="57"/>
  <c r="O36" i="56"/>
  <c r="O25" i="61"/>
  <c r="O25" i="60"/>
  <c r="O11" i="56"/>
  <c r="O11" i="55"/>
  <c r="O53" i="60"/>
  <c r="O53" i="59"/>
  <c r="O42" i="56"/>
  <c r="O42" i="55"/>
  <c r="O18" i="61"/>
  <c r="O18" i="60"/>
  <c r="O58" i="59"/>
  <c r="S58" i="59" s="1"/>
  <c r="O58" i="60"/>
  <c r="S58" i="60" s="1"/>
  <c r="O64" i="58"/>
  <c r="S64" i="58" s="1"/>
  <c r="O64" i="59"/>
  <c r="S64" i="59" s="1"/>
  <c r="O68" i="54"/>
  <c r="S68" i="54" s="1"/>
  <c r="O68" i="53"/>
  <c r="S68" i="53" s="1"/>
  <c r="O26" i="52"/>
  <c r="O26" i="53"/>
  <c r="O11" i="53"/>
  <c r="O11" i="52"/>
  <c r="O18" i="53"/>
  <c r="O34" i="60"/>
  <c r="O34" i="59"/>
  <c r="O69" i="60"/>
  <c r="S69" i="60" s="1"/>
  <c r="O63" i="59"/>
  <c r="S63" i="59" s="1"/>
  <c r="O68" i="60"/>
  <c r="S68" i="60" s="1"/>
  <c r="O68" i="59"/>
  <c r="S68" i="59" s="1"/>
  <c r="O61" i="59"/>
  <c r="S61" i="59" s="1"/>
  <c r="O69" i="59"/>
  <c r="S69" i="59" s="1"/>
  <c r="O12" i="58"/>
  <c r="O12" i="57"/>
  <c r="O35" i="57"/>
  <c r="O19" i="56"/>
  <c r="O19" i="57"/>
  <c r="O48" i="61"/>
  <c r="O46" i="57"/>
  <c r="O46" i="56"/>
  <c r="O16" i="58"/>
  <c r="O16" i="57"/>
  <c r="O13" i="56"/>
  <c r="O13" i="57"/>
  <c r="O29" i="55"/>
  <c r="O29" i="56"/>
  <c r="O44" i="60"/>
  <c r="O44" i="61"/>
  <c r="O56" i="53"/>
  <c r="O21" i="52"/>
  <c r="O21" i="53"/>
  <c r="O46" i="59"/>
  <c r="O46" i="60"/>
  <c r="O39" i="60"/>
  <c r="O39" i="61"/>
  <c r="O42" i="59"/>
  <c r="O42" i="58"/>
  <c r="O34" i="54"/>
  <c r="O34" i="55"/>
  <c r="O55" i="58"/>
  <c r="O55" i="59"/>
  <c r="O43" i="58"/>
  <c r="O43" i="59"/>
  <c r="O21" i="57"/>
  <c r="O21" i="58"/>
  <c r="O56" i="60"/>
  <c r="O56" i="61"/>
  <c r="O17" i="53"/>
  <c r="O17" i="52"/>
  <c r="O19" i="53"/>
  <c r="O19" i="52"/>
  <c r="O37" i="57"/>
  <c r="O37" i="58"/>
  <c r="O47" i="53"/>
  <c r="O47" i="54"/>
  <c r="O45" i="58"/>
  <c r="O14" i="57"/>
  <c r="L44" i="56" l="1"/>
  <c r="H50" i="59"/>
  <c r="L38" i="56"/>
  <c r="P44" i="55"/>
  <c r="P46" i="55"/>
  <c r="P23" i="55"/>
  <c r="O60" i="57"/>
  <c r="S60" i="57" s="1"/>
  <c r="H24" i="59"/>
  <c r="L29" i="56"/>
  <c r="O18" i="58"/>
  <c r="O34" i="58"/>
  <c r="O51" i="57"/>
  <c r="C42" i="59"/>
  <c r="D42" i="59" s="1"/>
  <c r="P32" i="55"/>
  <c r="P40" i="55"/>
  <c r="P53" i="55"/>
  <c r="P14" i="55"/>
  <c r="P33" i="55"/>
  <c r="P36" i="55"/>
  <c r="G37" i="55"/>
  <c r="I37" i="55" s="1"/>
  <c r="P34" i="55"/>
  <c r="P15" i="55"/>
  <c r="P10" i="55"/>
  <c r="P26" i="55"/>
  <c r="P52" i="55"/>
  <c r="P27" i="55"/>
  <c r="P41" i="55"/>
  <c r="G27" i="55"/>
  <c r="I27" i="55" s="1"/>
  <c r="G46" i="55"/>
  <c r="I46" i="55" s="1"/>
  <c r="G40" i="55"/>
  <c r="I40" i="55" s="1"/>
  <c r="P38" i="55"/>
  <c r="P13" i="55"/>
  <c r="P9" i="55"/>
  <c r="P55" i="55"/>
  <c r="P25" i="55"/>
  <c r="P37" i="55"/>
  <c r="P11" i="55"/>
  <c r="P28" i="55"/>
  <c r="I9" i="55"/>
  <c r="Q9" i="56"/>
  <c r="S9" i="56" s="1"/>
  <c r="G17" i="55"/>
  <c r="I17" i="55" s="1"/>
  <c r="G41" i="55"/>
  <c r="I41" i="55" s="1"/>
  <c r="G23" i="55"/>
  <c r="I23" i="55" s="1"/>
  <c r="G28" i="55"/>
  <c r="I28" i="55" s="1"/>
  <c r="G34" i="55"/>
  <c r="I34" i="55" s="1"/>
  <c r="G15" i="55"/>
  <c r="I15" i="55" s="1"/>
  <c r="G12" i="55"/>
  <c r="I12" i="55" s="1"/>
  <c r="G36" i="55"/>
  <c r="I36" i="55" s="1"/>
  <c r="E30" i="59"/>
  <c r="F30" i="59" s="1"/>
  <c r="G30" i="59" s="1"/>
  <c r="H55" i="54"/>
  <c r="C55" i="54"/>
  <c r="D55" i="54" s="1"/>
  <c r="L55" i="54"/>
  <c r="H43" i="54"/>
  <c r="L43" i="54"/>
  <c r="C43" i="54"/>
  <c r="D43" i="54" s="1"/>
  <c r="O65" i="57"/>
  <c r="S65" i="57" s="1"/>
  <c r="O58" i="58"/>
  <c r="S58" i="58" s="1"/>
  <c r="H22" i="54"/>
  <c r="C22" i="54"/>
  <c r="D22" i="54" s="1"/>
  <c r="L22" i="54"/>
  <c r="L31" i="54"/>
  <c r="C31" i="54"/>
  <c r="D31" i="54" s="1"/>
  <c r="H31" i="54"/>
  <c r="H19" i="54"/>
  <c r="C19" i="54"/>
  <c r="D19" i="54" s="1"/>
  <c r="L19" i="54"/>
  <c r="C37" i="54"/>
  <c r="D37" i="54" s="1"/>
  <c r="L37" i="54"/>
  <c r="H37" i="54"/>
  <c r="L34" i="54"/>
  <c r="H34" i="54"/>
  <c r="C34" i="54"/>
  <c r="D34" i="54" s="1"/>
  <c r="H50" i="54"/>
  <c r="C50" i="54"/>
  <c r="D50" i="54" s="1"/>
  <c r="L50" i="54"/>
  <c r="O53" i="57"/>
  <c r="H49" i="58"/>
  <c r="L49" i="58"/>
  <c r="C49" i="58"/>
  <c r="D49" i="58" s="1"/>
  <c r="H36" i="58"/>
  <c r="C36" i="58"/>
  <c r="D36" i="58" s="1"/>
  <c r="L36" i="58"/>
  <c r="E31" i="57"/>
  <c r="F31" i="57" s="1"/>
  <c r="G31" i="57" s="1"/>
  <c r="L25" i="58"/>
  <c r="C25" i="58"/>
  <c r="D25" i="58" s="1"/>
  <c r="H25" i="58"/>
  <c r="L29" i="58"/>
  <c r="H29" i="58"/>
  <c r="C29" i="58"/>
  <c r="D29" i="58" s="1"/>
  <c r="O56" i="57"/>
  <c r="O56" i="58"/>
  <c r="O28" i="57"/>
  <c r="O63" i="58"/>
  <c r="S63" i="58" s="1"/>
  <c r="C21" i="58"/>
  <c r="D21" i="58" s="1"/>
  <c r="L21" i="58"/>
  <c r="H21" i="58"/>
  <c r="H56" i="52"/>
  <c r="H38" i="52"/>
  <c r="L10" i="52"/>
  <c r="L21" i="52"/>
  <c r="C29" i="52"/>
  <c r="D29" i="52" s="1"/>
  <c r="H50" i="52"/>
  <c r="L38" i="52"/>
  <c r="C34" i="52"/>
  <c r="D34" i="52" s="1"/>
  <c r="L13" i="52"/>
  <c r="L32" i="52"/>
  <c r="C13" i="52"/>
  <c r="D13" i="52" s="1"/>
  <c r="H45" i="52"/>
  <c r="C28" i="52"/>
  <c r="D28" i="52" s="1"/>
  <c r="H36" i="52"/>
  <c r="H20" i="52"/>
  <c r="C44" i="52"/>
  <c r="D44" i="52" s="1"/>
  <c r="L20" i="52"/>
  <c r="C6" i="52"/>
  <c r="L47" i="52"/>
  <c r="L54" i="52"/>
  <c r="C35" i="52"/>
  <c r="D35" i="52" s="1"/>
  <c r="L51" i="52"/>
  <c r="C48" i="52"/>
  <c r="D48" i="52" s="1"/>
  <c r="C42" i="52"/>
  <c r="D42" i="52" s="1"/>
  <c r="L50" i="52"/>
  <c r="C15" i="52"/>
  <c r="D15" i="52" s="1"/>
  <c r="L26" i="52"/>
  <c r="H28" i="52"/>
  <c r="H17" i="52"/>
  <c r="H44" i="52"/>
  <c r="H7" i="52"/>
  <c r="L49" i="52"/>
  <c r="L30" i="52"/>
  <c r="H40" i="52"/>
  <c r="L14" i="52"/>
  <c r="L12" i="52"/>
  <c r="H55" i="52"/>
  <c r="L35" i="52"/>
  <c r="C45" i="52"/>
  <c r="D45" i="52" s="1"/>
  <c r="H53" i="52"/>
  <c r="H18" i="52"/>
  <c r="H41" i="52"/>
  <c r="C32" i="52"/>
  <c r="D32" i="52" s="1"/>
  <c r="H29" i="52"/>
  <c r="H8" i="52"/>
  <c r="L43" i="52"/>
  <c r="H27" i="52"/>
  <c r="C51" i="52"/>
  <c r="D51" i="52" s="1"/>
  <c r="C31" i="52"/>
  <c r="D31" i="52" s="1"/>
  <c r="C50" i="52"/>
  <c r="D50" i="52" s="1"/>
  <c r="H48" i="52"/>
  <c r="L7" i="52"/>
  <c r="L23" i="52"/>
  <c r="C54" i="52"/>
  <c r="D54" i="52" s="1"/>
  <c r="C19" i="52"/>
  <c r="D19" i="52" s="1"/>
  <c r="L16" i="52"/>
  <c r="H35" i="52"/>
  <c r="L22" i="52"/>
  <c r="L9" i="52"/>
  <c r="L27" i="52"/>
  <c r="H33" i="52"/>
  <c r="L19" i="52"/>
  <c r="L6" i="52"/>
  <c r="C25" i="52"/>
  <c r="D25" i="52" s="1"/>
  <c r="C30" i="52"/>
  <c r="D30" i="52" s="1"/>
  <c r="H49" i="52"/>
  <c r="L17" i="52"/>
  <c r="L44" i="52"/>
  <c r="C9" i="52"/>
  <c r="D9" i="52" s="1"/>
  <c r="L11" i="52"/>
  <c r="H30" i="52"/>
  <c r="L52" i="52"/>
  <c r="H42" i="52"/>
  <c r="C8" i="52"/>
  <c r="D8" i="52" s="1"/>
  <c r="H14" i="52"/>
  <c r="C41" i="52"/>
  <c r="D41" i="52" s="1"/>
  <c r="C27" i="52"/>
  <c r="D27" i="52" s="1"/>
  <c r="L28" i="52"/>
  <c r="H51" i="52"/>
  <c r="C40" i="52"/>
  <c r="D40" i="52" s="1"/>
  <c r="L25" i="52"/>
  <c r="L18" i="52"/>
  <c r="C56" i="52"/>
  <c r="D56" i="52" s="1"/>
  <c r="C53" i="52"/>
  <c r="D53" i="52" s="1"/>
  <c r="H21" i="52"/>
  <c r="C20" i="52"/>
  <c r="D20" i="52" s="1"/>
  <c r="H54" i="52"/>
  <c r="C49" i="52"/>
  <c r="D49" i="52" s="1"/>
  <c r="C11" i="52"/>
  <c r="D11" i="52" s="1"/>
  <c r="H11" i="52"/>
  <c r="C12" i="52"/>
  <c r="D12" i="52" s="1"/>
  <c r="L8" i="52"/>
  <c r="H16" i="52"/>
  <c r="H15" i="52"/>
  <c r="C17" i="52"/>
  <c r="D17" i="52" s="1"/>
  <c r="C16" i="52"/>
  <c r="D16" i="52" s="1"/>
  <c r="H34" i="52"/>
  <c r="C26" i="52"/>
  <c r="D26" i="52" s="1"/>
  <c r="L31" i="52"/>
  <c r="H37" i="52"/>
  <c r="C14" i="52"/>
  <c r="D14" i="52" s="1"/>
  <c r="H12" i="52"/>
  <c r="C37" i="52"/>
  <c r="D37" i="52" s="1"/>
  <c r="C33" i="52"/>
  <c r="D33" i="52" s="1"/>
  <c r="H47" i="52"/>
  <c r="H13" i="52"/>
  <c r="C18" i="52"/>
  <c r="D18" i="52" s="1"/>
  <c r="C10" i="52"/>
  <c r="D10" i="52" s="1"/>
  <c r="H43" i="52"/>
  <c r="L15" i="52"/>
  <c r="H39" i="52"/>
  <c r="C22" i="52"/>
  <c r="D22" i="52" s="1"/>
  <c r="H25" i="52"/>
  <c r="C21" i="52"/>
  <c r="D21" i="52" s="1"/>
  <c r="L37" i="52"/>
  <c r="C52" i="52"/>
  <c r="D52" i="52" s="1"/>
  <c r="H32" i="52"/>
  <c r="L24" i="52"/>
  <c r="H26" i="52"/>
  <c r="L36" i="52"/>
  <c r="L34" i="52"/>
  <c r="L45" i="52"/>
  <c r="C55" i="52"/>
  <c r="D55" i="52" s="1"/>
  <c r="C23" i="52"/>
  <c r="D23" i="52" s="1"/>
  <c r="C38" i="52"/>
  <c r="D38" i="52" s="1"/>
  <c r="H24" i="52"/>
  <c r="H46" i="52"/>
  <c r="L42" i="52"/>
  <c r="L53" i="52"/>
  <c r="H9" i="52"/>
  <c r="L33" i="52"/>
  <c r="H52" i="52"/>
  <c r="C7" i="52"/>
  <c r="D7" i="52" s="1"/>
  <c r="C24" i="52"/>
  <c r="D24" i="52" s="1"/>
  <c r="H23" i="52"/>
  <c r="C47" i="52"/>
  <c r="D47" i="52" s="1"/>
  <c r="H31" i="52"/>
  <c r="C43" i="52"/>
  <c r="D43" i="52" s="1"/>
  <c r="L48" i="52"/>
  <c r="L29" i="52"/>
  <c r="L55" i="52"/>
  <c r="H10" i="52"/>
  <c r="L56" i="52"/>
  <c r="L40" i="52"/>
  <c r="L39" i="52"/>
  <c r="H6" i="52"/>
  <c r="H6" i="53" s="1"/>
  <c r="C46" i="52"/>
  <c r="D46" i="52" s="1"/>
  <c r="H19" i="52"/>
  <c r="C36" i="52"/>
  <c r="D36" i="52" s="1"/>
  <c r="H22" i="52"/>
  <c r="L41" i="52"/>
  <c r="C39" i="52"/>
  <c r="D39" i="52" s="1"/>
  <c r="L46" i="52"/>
  <c r="L15" i="56"/>
  <c r="L46" i="56"/>
  <c r="L53" i="56"/>
  <c r="L43" i="56"/>
  <c r="L13" i="56"/>
  <c r="L42" i="56"/>
  <c r="L48" i="56"/>
  <c r="L14" i="56"/>
  <c r="L26" i="56"/>
  <c r="L52" i="56"/>
  <c r="L19" i="56"/>
  <c r="L51" i="56"/>
  <c r="L54" i="56"/>
  <c r="L12" i="56"/>
  <c r="L22" i="56"/>
  <c r="L36" i="56"/>
  <c r="L23" i="56"/>
  <c r="L28" i="56"/>
  <c r="L27" i="56"/>
  <c r="L34" i="56"/>
  <c r="L45" i="56"/>
  <c r="L33" i="56"/>
  <c r="L39" i="56"/>
  <c r="L35" i="56"/>
  <c r="L21" i="56"/>
  <c r="L55" i="56"/>
  <c r="L47" i="56"/>
  <c r="L30" i="56"/>
  <c r="L24" i="56"/>
  <c r="C41" i="56"/>
  <c r="D41" i="56" s="1"/>
  <c r="H41" i="56"/>
  <c r="H19" i="56"/>
  <c r="C27" i="56"/>
  <c r="D27" i="56" s="1"/>
  <c r="L16" i="56"/>
  <c r="H14" i="56"/>
  <c r="H34" i="56"/>
  <c r="H29" i="56"/>
  <c r="C16" i="56"/>
  <c r="D16" i="56" s="1"/>
  <c r="H51" i="56"/>
  <c r="C17" i="56"/>
  <c r="D17" i="56" s="1"/>
  <c r="C36" i="56"/>
  <c r="D36" i="56" s="1"/>
  <c r="C49" i="56"/>
  <c r="D49" i="56" s="1"/>
  <c r="H11" i="56"/>
  <c r="C54" i="56"/>
  <c r="D54" i="56" s="1"/>
  <c r="C40" i="56"/>
  <c r="D40" i="56" s="1"/>
  <c r="H24" i="56"/>
  <c r="H18" i="56"/>
  <c r="H30" i="56"/>
  <c r="H50" i="56"/>
  <c r="H45" i="56"/>
  <c r="H47" i="56"/>
  <c r="H55" i="56"/>
  <c r="L37" i="56"/>
  <c r="H43" i="56"/>
  <c r="C32" i="56"/>
  <c r="D32" i="56" s="1"/>
  <c r="C28" i="56"/>
  <c r="D28" i="56" s="1"/>
  <c r="H33" i="56"/>
  <c r="C46" i="56"/>
  <c r="D46" i="56" s="1"/>
  <c r="C53" i="56"/>
  <c r="D53" i="56" s="1"/>
  <c r="H26" i="56"/>
  <c r="C29" i="56"/>
  <c r="D29" i="56" s="1"/>
  <c r="H39" i="56"/>
  <c r="H15" i="56"/>
  <c r="C37" i="56"/>
  <c r="D37" i="56" s="1"/>
  <c r="L56" i="56"/>
  <c r="C11" i="56"/>
  <c r="D11" i="56" s="1"/>
  <c r="H54" i="56"/>
  <c r="L11" i="56"/>
  <c r="H40" i="56"/>
  <c r="C24" i="56"/>
  <c r="D24" i="56" s="1"/>
  <c r="C12" i="56"/>
  <c r="D12" i="56" s="1"/>
  <c r="C18" i="56"/>
  <c r="D18" i="56" s="1"/>
  <c r="H31" i="56"/>
  <c r="C50" i="56"/>
  <c r="D50" i="56" s="1"/>
  <c r="C45" i="56"/>
  <c r="D45" i="56" s="1"/>
  <c r="C38" i="56"/>
  <c r="D38" i="56" s="1"/>
  <c r="L25" i="56"/>
  <c r="H42" i="56"/>
  <c r="C35" i="56"/>
  <c r="D35" i="56" s="1"/>
  <c r="L32" i="56"/>
  <c r="H21" i="56"/>
  <c r="C52" i="56"/>
  <c r="D52" i="56" s="1"/>
  <c r="H23" i="56"/>
  <c r="H27" i="56"/>
  <c r="C26" i="56"/>
  <c r="D26" i="56" s="1"/>
  <c r="H17" i="56"/>
  <c r="C39" i="56"/>
  <c r="D39" i="56" s="1"/>
  <c r="C15" i="56"/>
  <c r="D15" i="56" s="1"/>
  <c r="H56" i="56"/>
  <c r="C20" i="56"/>
  <c r="D20" i="56" s="1"/>
  <c r="L20" i="56"/>
  <c r="C48" i="56"/>
  <c r="D48" i="56" s="1"/>
  <c r="C13" i="56"/>
  <c r="D13" i="56" s="1"/>
  <c r="H10" i="56"/>
  <c r="H10" i="57" s="1"/>
  <c r="H25" i="56"/>
  <c r="C42" i="56"/>
  <c r="D42" i="56" s="1"/>
  <c r="H32" i="56"/>
  <c r="C21" i="56"/>
  <c r="D21" i="56" s="1"/>
  <c r="H46" i="56"/>
  <c r="H16" i="56"/>
  <c r="C51" i="56"/>
  <c r="D51" i="56" s="1"/>
  <c r="H22" i="56"/>
  <c r="C31" i="56"/>
  <c r="D31" i="56" s="1"/>
  <c r="C55" i="56"/>
  <c r="D55" i="56" s="1"/>
  <c r="C44" i="56"/>
  <c r="D44" i="56" s="1"/>
  <c r="H28" i="56"/>
  <c r="C23" i="56"/>
  <c r="D23" i="56" s="1"/>
  <c r="H36" i="56"/>
  <c r="C22" i="56"/>
  <c r="D22" i="56" s="1"/>
  <c r="L18" i="56"/>
  <c r="L50" i="56"/>
  <c r="C10" i="56"/>
  <c r="L41" i="56"/>
  <c r="C14" i="56"/>
  <c r="D14" i="56" s="1"/>
  <c r="H37" i="56"/>
  <c r="H20" i="56"/>
  <c r="C30" i="56"/>
  <c r="D30" i="56" s="1"/>
  <c r="H38" i="56"/>
  <c r="C25" i="56"/>
  <c r="D25" i="56" s="1"/>
  <c r="H44" i="56"/>
  <c r="C19" i="56"/>
  <c r="D19" i="56" s="1"/>
  <c r="C34" i="56"/>
  <c r="D34" i="56" s="1"/>
  <c r="C56" i="56"/>
  <c r="D56" i="56" s="1"/>
  <c r="H48" i="56"/>
  <c r="H13" i="56"/>
  <c r="C47" i="56"/>
  <c r="D47" i="56" s="1"/>
  <c r="H35" i="56"/>
  <c r="H52" i="56"/>
  <c r="H49" i="56"/>
  <c r="L49" i="56"/>
  <c r="C43" i="56"/>
  <c r="D43" i="56" s="1"/>
  <c r="H12" i="56"/>
  <c r="C33" i="56"/>
  <c r="D33" i="56" s="1"/>
  <c r="L31" i="56"/>
  <c r="H53" i="56"/>
  <c r="L10" i="56"/>
  <c r="P45" i="55"/>
  <c r="H24" i="54"/>
  <c r="L24" i="54"/>
  <c r="C24" i="54"/>
  <c r="D24" i="54" s="1"/>
  <c r="H53" i="54"/>
  <c r="L53" i="54"/>
  <c r="C53" i="54"/>
  <c r="D53" i="54" s="1"/>
  <c r="L26" i="58"/>
  <c r="H26" i="58"/>
  <c r="C26" i="58"/>
  <c r="D26" i="58" s="1"/>
  <c r="L45" i="58"/>
  <c r="C45" i="58"/>
  <c r="D45" i="58" s="1"/>
  <c r="H45" i="58"/>
  <c r="L30" i="61"/>
  <c r="H53" i="61"/>
  <c r="L26" i="61"/>
  <c r="L46" i="61"/>
  <c r="H17" i="61"/>
  <c r="L17" i="61"/>
  <c r="L23" i="61"/>
  <c r="C53" i="61"/>
  <c r="D53" i="61" s="1"/>
  <c r="C45" i="61"/>
  <c r="D45" i="61" s="1"/>
  <c r="L56" i="61"/>
  <c r="L19" i="61"/>
  <c r="H40" i="61"/>
  <c r="C32" i="61"/>
  <c r="D32" i="61" s="1"/>
  <c r="H21" i="61"/>
  <c r="L34" i="61"/>
  <c r="L22" i="61"/>
  <c r="L29" i="61"/>
  <c r="L18" i="61"/>
  <c r="C42" i="61"/>
  <c r="D42" i="61" s="1"/>
  <c r="L51" i="61"/>
  <c r="L52" i="61"/>
  <c r="H32" i="61"/>
  <c r="H24" i="61"/>
  <c r="H36" i="61"/>
  <c r="H31" i="61"/>
  <c r="L32" i="61"/>
  <c r="H50" i="61"/>
  <c r="H48" i="61"/>
  <c r="C54" i="61"/>
  <c r="D54" i="61" s="1"/>
  <c r="C46" i="61"/>
  <c r="D46" i="61" s="1"/>
  <c r="L54" i="61"/>
  <c r="H19" i="61"/>
  <c r="C30" i="61"/>
  <c r="D30" i="61" s="1"/>
  <c r="C39" i="61"/>
  <c r="D39" i="61" s="1"/>
  <c r="L15" i="61"/>
  <c r="H51" i="61"/>
  <c r="C38" i="61"/>
  <c r="D38" i="61" s="1"/>
  <c r="H34" i="61"/>
  <c r="L39" i="61"/>
  <c r="L20" i="61"/>
  <c r="C23" i="61"/>
  <c r="D23" i="61" s="1"/>
  <c r="C28" i="61"/>
  <c r="D28" i="61" s="1"/>
  <c r="H22" i="61"/>
  <c r="C52" i="61"/>
  <c r="D52" i="61" s="1"/>
  <c r="C21" i="61"/>
  <c r="D21" i="61" s="1"/>
  <c r="L28" i="61"/>
  <c r="L45" i="61"/>
  <c r="C47" i="61"/>
  <c r="D47" i="61" s="1"/>
  <c r="L40" i="61"/>
  <c r="C51" i="61"/>
  <c r="D51" i="61" s="1"/>
  <c r="H45" i="61"/>
  <c r="H16" i="61"/>
  <c r="C31" i="61"/>
  <c r="D31" i="61" s="1"/>
  <c r="H33" i="61"/>
  <c r="C50" i="61"/>
  <c r="D50" i="61" s="1"/>
  <c r="C48" i="61"/>
  <c r="D48" i="61" s="1"/>
  <c r="H54" i="61"/>
  <c r="H46" i="61"/>
  <c r="C34" i="61"/>
  <c r="D34" i="61" s="1"/>
  <c r="H15" i="61"/>
  <c r="L41" i="61"/>
  <c r="C22" i="61"/>
  <c r="D22" i="61" s="1"/>
  <c r="H47" i="61"/>
  <c r="H56" i="61"/>
  <c r="H28" i="61"/>
  <c r="L24" i="61"/>
  <c r="C44" i="61"/>
  <c r="D44" i="61" s="1"/>
  <c r="C43" i="61"/>
  <c r="D43" i="61" s="1"/>
  <c r="L55" i="61"/>
  <c r="H23" i="61"/>
  <c r="L21" i="61"/>
  <c r="C36" i="61"/>
  <c r="D36" i="61" s="1"/>
  <c r="H35" i="61"/>
  <c r="H38" i="61"/>
  <c r="L35" i="61"/>
  <c r="H29" i="61"/>
  <c r="C15" i="61"/>
  <c r="D15" i="61" s="1"/>
  <c r="H52" i="61"/>
  <c r="H41" i="61"/>
  <c r="C20" i="61"/>
  <c r="D20" i="61" s="1"/>
  <c r="H20" i="61"/>
  <c r="C18" i="61"/>
  <c r="D18" i="61" s="1"/>
  <c r="L50" i="61"/>
  <c r="L44" i="61"/>
  <c r="C40" i="61"/>
  <c r="D40" i="61" s="1"/>
  <c r="L25" i="61"/>
  <c r="H49" i="61"/>
  <c r="H26" i="61"/>
  <c r="H25" i="61"/>
  <c r="L53" i="61"/>
  <c r="L43" i="61"/>
  <c r="C26" i="61"/>
  <c r="D26" i="61" s="1"/>
  <c r="L38" i="61"/>
  <c r="L33" i="61"/>
  <c r="L47" i="61"/>
  <c r="C24" i="61"/>
  <c r="D24" i="61" s="1"/>
  <c r="C33" i="61"/>
  <c r="D33" i="61" s="1"/>
  <c r="L36" i="61"/>
  <c r="L48" i="61"/>
  <c r="H42" i="61"/>
  <c r="C56" i="61"/>
  <c r="D56" i="61" s="1"/>
  <c r="C29" i="61"/>
  <c r="D29" i="61" s="1"/>
  <c r="C37" i="61"/>
  <c r="D37" i="61" s="1"/>
  <c r="H18" i="61"/>
  <c r="H44" i="61"/>
  <c r="L16" i="61"/>
  <c r="C49" i="61"/>
  <c r="D49" i="61" s="1"/>
  <c r="L49" i="61"/>
  <c r="C27" i="61"/>
  <c r="D27" i="61" s="1"/>
  <c r="C19" i="61"/>
  <c r="D19" i="61" s="1"/>
  <c r="H30" i="61"/>
  <c r="L27" i="61"/>
  <c r="C16" i="61"/>
  <c r="D16" i="61" s="1"/>
  <c r="C25" i="61"/>
  <c r="D25" i="61" s="1"/>
  <c r="C35" i="61"/>
  <c r="D35" i="61" s="1"/>
  <c r="H39" i="61"/>
  <c r="L31" i="61"/>
  <c r="L37" i="61"/>
  <c r="H27" i="61"/>
  <c r="H43" i="61"/>
  <c r="H55" i="61"/>
  <c r="C41" i="61"/>
  <c r="D41" i="61" s="1"/>
  <c r="L42" i="61"/>
  <c r="H37" i="61"/>
  <c r="C55" i="61"/>
  <c r="D55" i="61" s="1"/>
  <c r="C17" i="61"/>
  <c r="D17" i="61" s="1"/>
  <c r="L13" i="58"/>
  <c r="C13" i="58"/>
  <c r="D13" i="58" s="1"/>
  <c r="H13" i="58"/>
  <c r="O39" i="58"/>
  <c r="O15" i="57"/>
  <c r="C48" i="54"/>
  <c r="D48" i="54" s="1"/>
  <c r="H48" i="54"/>
  <c r="L48" i="54"/>
  <c r="H47" i="54"/>
  <c r="C47" i="54"/>
  <c r="D47" i="54" s="1"/>
  <c r="L47" i="54"/>
  <c r="C29" i="54"/>
  <c r="D29" i="54" s="1"/>
  <c r="L29" i="54"/>
  <c r="H29" i="54"/>
  <c r="L21" i="54"/>
  <c r="H21" i="54"/>
  <c r="C21" i="54"/>
  <c r="D21" i="54" s="1"/>
  <c r="C41" i="54"/>
  <c r="D41" i="54" s="1"/>
  <c r="L41" i="54"/>
  <c r="H41" i="54"/>
  <c r="H18" i="54"/>
  <c r="L18" i="54"/>
  <c r="C18" i="54"/>
  <c r="D18" i="54" s="1"/>
  <c r="H45" i="1"/>
  <c r="L45" i="1"/>
  <c r="L40" i="1"/>
  <c r="H53" i="1"/>
  <c r="H23" i="1"/>
  <c r="H47" i="1"/>
  <c r="C44" i="1"/>
  <c r="D44" i="1" s="1"/>
  <c r="L12" i="1"/>
  <c r="L23" i="1"/>
  <c r="H46" i="1"/>
  <c r="C56" i="1"/>
  <c r="D56" i="1" s="1"/>
  <c r="H20" i="1"/>
  <c r="L52" i="1"/>
  <c r="C51" i="1"/>
  <c r="D51" i="1" s="1"/>
  <c r="L34" i="1"/>
  <c r="H42" i="1"/>
  <c r="L20" i="1"/>
  <c r="L56" i="1"/>
  <c r="H16" i="1"/>
  <c r="C16" i="1"/>
  <c r="D16" i="1" s="1"/>
  <c r="L47" i="1"/>
  <c r="H39" i="1"/>
  <c r="H13" i="1"/>
  <c r="C11" i="1"/>
  <c r="D11" i="1" s="1"/>
  <c r="H41" i="1"/>
  <c r="H44" i="1"/>
  <c r="C46" i="1"/>
  <c r="D46" i="1" s="1"/>
  <c r="C45" i="1"/>
  <c r="D45" i="1" s="1"/>
  <c r="H11" i="1"/>
  <c r="L41" i="1"/>
  <c r="C40" i="1"/>
  <c r="D40" i="1" s="1"/>
  <c r="L19" i="1"/>
  <c r="C23" i="1"/>
  <c r="D23" i="1" s="1"/>
  <c r="C39" i="1"/>
  <c r="D39" i="1" s="1"/>
  <c r="H40" i="1"/>
  <c r="C42" i="1"/>
  <c r="D42" i="1" s="1"/>
  <c r="L53" i="1"/>
  <c r="C13" i="1"/>
  <c r="D13" i="1" s="1"/>
  <c r="C34" i="1"/>
  <c r="D34" i="1" s="1"/>
  <c r="C52" i="1"/>
  <c r="D52" i="1" s="1"/>
  <c r="L16" i="1"/>
  <c r="L44" i="1"/>
  <c r="C41" i="1"/>
  <c r="D41" i="1" s="1"/>
  <c r="H38" i="1"/>
  <c r="H36" i="1"/>
  <c r="H8" i="1"/>
  <c r="C6" i="1"/>
  <c r="D6" i="1" s="1"/>
  <c r="H25" i="1"/>
  <c r="H35" i="1"/>
  <c r="H34" i="1"/>
  <c r="H30" i="1"/>
  <c r="L46" i="1"/>
  <c r="H19" i="1"/>
  <c r="C30" i="1"/>
  <c r="D30" i="1" s="1"/>
  <c r="L51" i="1"/>
  <c r="L33" i="1"/>
  <c r="H21" i="1"/>
  <c r="C38" i="1"/>
  <c r="D38" i="1" s="1"/>
  <c r="C8" i="1"/>
  <c r="D8" i="1" s="1"/>
  <c r="H43" i="1"/>
  <c r="L6" i="1"/>
  <c r="C25" i="1"/>
  <c r="D25" i="1" s="1"/>
  <c r="L35" i="1"/>
  <c r="L27" i="1"/>
  <c r="L9" i="1"/>
  <c r="L54" i="1"/>
  <c r="L18" i="1"/>
  <c r="H10" i="1"/>
  <c r="C37" i="1"/>
  <c r="D37" i="1" s="1"/>
  <c r="L11" i="1"/>
  <c r="L13" i="1"/>
  <c r="L39" i="1"/>
  <c r="H51" i="1"/>
  <c r="C47" i="1"/>
  <c r="D47" i="1" s="1"/>
  <c r="C33" i="1"/>
  <c r="D33" i="1" s="1"/>
  <c r="L30" i="1"/>
  <c r="H33" i="1"/>
  <c r="C53" i="1"/>
  <c r="D53" i="1" s="1"/>
  <c r="C20" i="1"/>
  <c r="D20" i="1" s="1"/>
  <c r="C21" i="1"/>
  <c r="D21" i="1" s="1"/>
  <c r="C36" i="1"/>
  <c r="D36" i="1" s="1"/>
  <c r="C43" i="1"/>
  <c r="D43" i="1" s="1"/>
  <c r="H56" i="1"/>
  <c r="L21" i="1"/>
  <c r="L36" i="1"/>
  <c r="C9" i="1"/>
  <c r="D9" i="1" s="1"/>
  <c r="L10" i="1"/>
  <c r="H14" i="1"/>
  <c r="L15" i="1"/>
  <c r="H31" i="1"/>
  <c r="L32" i="1"/>
  <c r="H32" i="1"/>
  <c r="L29" i="1"/>
  <c r="H22" i="1"/>
  <c r="H26" i="1"/>
  <c r="C48" i="1"/>
  <c r="D48" i="1" s="1"/>
  <c r="L7" i="1"/>
  <c r="L5" i="1"/>
  <c r="L5" i="52" s="1"/>
  <c r="N5" i="52" s="1"/>
  <c r="H5" i="1"/>
  <c r="H5" i="52" s="1"/>
  <c r="C55" i="1"/>
  <c r="D55" i="1" s="1"/>
  <c r="H49" i="1"/>
  <c r="C17" i="1"/>
  <c r="D17" i="1" s="1"/>
  <c r="H12" i="1"/>
  <c r="L43" i="1"/>
  <c r="C35" i="1"/>
  <c r="D35" i="1" s="1"/>
  <c r="H54" i="1"/>
  <c r="C18" i="1"/>
  <c r="D18" i="1" s="1"/>
  <c r="C10" i="1"/>
  <c r="D10" i="1" s="1"/>
  <c r="H37" i="1"/>
  <c r="H15" i="1"/>
  <c r="C31" i="1"/>
  <c r="D31" i="1" s="1"/>
  <c r="C32" i="1"/>
  <c r="D32" i="1" s="1"/>
  <c r="L28" i="1"/>
  <c r="H29" i="1"/>
  <c r="C22" i="1"/>
  <c r="D22" i="1" s="1"/>
  <c r="C26" i="1"/>
  <c r="D26" i="1" s="1"/>
  <c r="L48" i="1"/>
  <c r="H48" i="1"/>
  <c r="C7" i="1"/>
  <c r="D7" i="1" s="1"/>
  <c r="L55" i="1"/>
  <c r="H55" i="1"/>
  <c r="L49" i="1"/>
  <c r="L17" i="1"/>
  <c r="H6" i="1"/>
  <c r="H27" i="1"/>
  <c r="C54" i="1"/>
  <c r="D54" i="1" s="1"/>
  <c r="L14" i="1"/>
  <c r="H7" i="1"/>
  <c r="C5" i="1"/>
  <c r="H24" i="1"/>
  <c r="H17" i="1"/>
  <c r="H52" i="1"/>
  <c r="C12" i="1"/>
  <c r="D12" i="1" s="1"/>
  <c r="L38" i="1"/>
  <c r="H9" i="1"/>
  <c r="L37" i="1"/>
  <c r="C15" i="1"/>
  <c r="D15" i="1" s="1"/>
  <c r="H28" i="1"/>
  <c r="C29" i="1"/>
  <c r="D29" i="1" s="1"/>
  <c r="C50" i="1"/>
  <c r="D50" i="1" s="1"/>
  <c r="L24" i="1"/>
  <c r="C19" i="1"/>
  <c r="D19" i="1" s="1"/>
  <c r="L8" i="1"/>
  <c r="C28" i="1"/>
  <c r="D28" i="1" s="1"/>
  <c r="L50" i="1"/>
  <c r="L25" i="1"/>
  <c r="H18" i="1"/>
  <c r="H50" i="1"/>
  <c r="C49" i="1"/>
  <c r="D49" i="1" s="1"/>
  <c r="L31" i="1"/>
  <c r="L26" i="1"/>
  <c r="C24" i="1"/>
  <c r="D24" i="1" s="1"/>
  <c r="C27" i="1"/>
  <c r="D27" i="1" s="1"/>
  <c r="C14" i="1"/>
  <c r="D14" i="1" s="1"/>
  <c r="L22" i="1"/>
  <c r="H27" i="58"/>
  <c r="L27" i="58"/>
  <c r="C27" i="58"/>
  <c r="D27" i="58" s="1"/>
  <c r="H54" i="58"/>
  <c r="L54" i="58"/>
  <c r="C54" i="58"/>
  <c r="D54" i="58" s="1"/>
  <c r="C17" i="58"/>
  <c r="D17" i="58" s="1"/>
  <c r="H17" i="58"/>
  <c r="L17" i="58"/>
  <c r="C37" i="58"/>
  <c r="D37" i="58" s="1"/>
  <c r="L37" i="58"/>
  <c r="H37" i="58"/>
  <c r="C16" i="58"/>
  <c r="D16" i="58" s="1"/>
  <c r="L16" i="58"/>
  <c r="H16" i="58"/>
  <c r="O49" i="58"/>
  <c r="O49" i="57"/>
  <c r="O17" i="57"/>
  <c r="L42" i="58"/>
  <c r="H42" i="58"/>
  <c r="C42" i="58"/>
  <c r="D42" i="58" s="1"/>
  <c r="H41" i="58"/>
  <c r="C41" i="58"/>
  <c r="D41" i="58" s="1"/>
  <c r="L41" i="58"/>
  <c r="H24" i="58"/>
  <c r="L24" i="58"/>
  <c r="C24" i="58"/>
  <c r="D24" i="58" s="1"/>
  <c r="C40" i="57"/>
  <c r="D40" i="57" s="1"/>
  <c r="C32" i="57"/>
  <c r="D32" i="57" s="1"/>
  <c r="L31" i="57"/>
  <c r="C45" i="57"/>
  <c r="D45" i="57" s="1"/>
  <c r="C16" i="57"/>
  <c r="D16" i="57" s="1"/>
  <c r="C53" i="57"/>
  <c r="D53" i="57" s="1"/>
  <c r="H37" i="57"/>
  <c r="C15" i="57"/>
  <c r="D15" i="57" s="1"/>
  <c r="H45" i="57"/>
  <c r="H39" i="57"/>
  <c r="L48" i="57"/>
  <c r="L45" i="57"/>
  <c r="C13" i="57"/>
  <c r="D13" i="57" s="1"/>
  <c r="L40" i="57"/>
  <c r="C17" i="57"/>
  <c r="D17" i="57" s="1"/>
  <c r="C12" i="57"/>
  <c r="D12" i="57" s="1"/>
  <c r="H50" i="57"/>
  <c r="C14" i="57"/>
  <c r="D14" i="57" s="1"/>
  <c r="C37" i="57"/>
  <c r="D37" i="57" s="1"/>
  <c r="L25" i="57"/>
  <c r="C46" i="57"/>
  <c r="D46" i="57" s="1"/>
  <c r="C18" i="57"/>
  <c r="D18" i="57" s="1"/>
  <c r="L52" i="57"/>
  <c r="H30" i="57"/>
  <c r="C27" i="57"/>
  <c r="D27" i="57" s="1"/>
  <c r="L36" i="57"/>
  <c r="L41" i="57"/>
  <c r="C36" i="57"/>
  <c r="D36" i="57" s="1"/>
  <c r="L15" i="57"/>
  <c r="H38" i="57"/>
  <c r="C21" i="57"/>
  <c r="D21" i="57" s="1"/>
  <c r="L28" i="57"/>
  <c r="C52" i="57"/>
  <c r="D52" i="57" s="1"/>
  <c r="L44" i="57"/>
  <c r="C55" i="57"/>
  <c r="D55" i="57" s="1"/>
  <c r="H28" i="57"/>
  <c r="H53" i="57"/>
  <c r="H34" i="57"/>
  <c r="H46" i="57"/>
  <c r="L29" i="57"/>
  <c r="H43" i="57"/>
  <c r="C47" i="57"/>
  <c r="D47" i="57" s="1"/>
  <c r="C56" i="57"/>
  <c r="D56" i="57" s="1"/>
  <c r="H32" i="57"/>
  <c r="C29" i="57"/>
  <c r="D29" i="57" s="1"/>
  <c r="C34" i="57"/>
  <c r="D34" i="57" s="1"/>
  <c r="H13" i="57"/>
  <c r="H27" i="57"/>
  <c r="H48" i="57"/>
  <c r="C25" i="57"/>
  <c r="D25" i="57" s="1"/>
  <c r="C30" i="57"/>
  <c r="D30" i="57" s="1"/>
  <c r="L12" i="57"/>
  <c r="H24" i="57"/>
  <c r="H11" i="57"/>
  <c r="H11" i="58" s="1"/>
  <c r="C28" i="57"/>
  <c r="D28" i="57" s="1"/>
  <c r="L19" i="57"/>
  <c r="C48" i="57"/>
  <c r="D48" i="57" s="1"/>
  <c r="H19" i="57"/>
  <c r="L11" i="57"/>
  <c r="H51" i="57"/>
  <c r="L27" i="57"/>
  <c r="H41" i="57"/>
  <c r="C42" i="57"/>
  <c r="D42" i="57" s="1"/>
  <c r="L17" i="57"/>
  <c r="L53" i="57"/>
  <c r="L14" i="57"/>
  <c r="L35" i="57"/>
  <c r="C26" i="57"/>
  <c r="D26" i="57" s="1"/>
  <c r="C51" i="57"/>
  <c r="D51" i="57" s="1"/>
  <c r="L43" i="57"/>
  <c r="H23" i="57"/>
  <c r="H54" i="57"/>
  <c r="L33" i="57"/>
  <c r="C24" i="57"/>
  <c r="D24" i="57" s="1"/>
  <c r="L47" i="57"/>
  <c r="L46" i="57"/>
  <c r="H56" i="57"/>
  <c r="H49" i="57"/>
  <c r="H21" i="57"/>
  <c r="C11" i="57"/>
  <c r="L49" i="57"/>
  <c r="L39" i="57"/>
  <c r="C22" i="57"/>
  <c r="D22" i="57" s="1"/>
  <c r="C43" i="57"/>
  <c r="D43" i="57" s="1"/>
  <c r="C38" i="57"/>
  <c r="D38" i="57" s="1"/>
  <c r="L42" i="57"/>
  <c r="L54" i="57"/>
  <c r="C23" i="57"/>
  <c r="D23" i="57" s="1"/>
  <c r="L34" i="57"/>
  <c r="H31" i="57"/>
  <c r="L23" i="57"/>
  <c r="L30" i="57"/>
  <c r="H33" i="57"/>
  <c r="C35" i="57"/>
  <c r="D35" i="57" s="1"/>
  <c r="H12" i="57"/>
  <c r="L18" i="57"/>
  <c r="L50" i="57"/>
  <c r="H16" i="57"/>
  <c r="H40" i="57"/>
  <c r="H14" i="57"/>
  <c r="C19" i="57"/>
  <c r="D19" i="57" s="1"/>
  <c r="L20" i="57"/>
  <c r="C33" i="57"/>
  <c r="D33" i="57" s="1"/>
  <c r="L16" i="57"/>
  <c r="H15" i="57"/>
  <c r="L55" i="57"/>
  <c r="C41" i="57"/>
  <c r="D41" i="57" s="1"/>
  <c r="H26" i="57"/>
  <c r="L32" i="57"/>
  <c r="C49" i="57"/>
  <c r="D49" i="57" s="1"/>
  <c r="L56" i="57"/>
  <c r="L38" i="57"/>
  <c r="H17" i="57"/>
  <c r="H18" i="57"/>
  <c r="L37" i="57"/>
  <c r="C44" i="57"/>
  <c r="D44" i="57" s="1"/>
  <c r="H55" i="57"/>
  <c r="L24" i="57"/>
  <c r="L21" i="57"/>
  <c r="L13" i="57"/>
  <c r="H42" i="57"/>
  <c r="C39" i="57"/>
  <c r="D39" i="57" s="1"/>
  <c r="H36" i="57"/>
  <c r="H35" i="57"/>
  <c r="H22" i="57"/>
  <c r="H44" i="57"/>
  <c r="L22" i="57"/>
  <c r="H25" i="57"/>
  <c r="H20" i="57"/>
  <c r="L26" i="57"/>
  <c r="H47" i="57"/>
  <c r="C54" i="57"/>
  <c r="D54" i="57" s="1"/>
  <c r="C20" i="57"/>
  <c r="D20" i="57" s="1"/>
  <c r="C50" i="57"/>
  <c r="D50" i="57" s="1"/>
  <c r="H52" i="57"/>
  <c r="L51" i="57"/>
  <c r="L12" i="54"/>
  <c r="N12" i="55" s="1"/>
  <c r="L15" i="54"/>
  <c r="L11" i="54"/>
  <c r="H54" i="54"/>
  <c r="L27" i="54"/>
  <c r="L10" i="54"/>
  <c r="H11" i="54"/>
  <c r="H36" i="54"/>
  <c r="C42" i="54"/>
  <c r="D42" i="54" s="1"/>
  <c r="L17" i="54"/>
  <c r="L46" i="54"/>
  <c r="H8" i="54"/>
  <c r="H8" i="55" s="1"/>
  <c r="L45" i="54"/>
  <c r="H10" i="54"/>
  <c r="C11" i="54"/>
  <c r="D11" i="54" s="1"/>
  <c r="H9" i="54"/>
  <c r="H20" i="54"/>
  <c r="H45" i="54"/>
  <c r="C10" i="54"/>
  <c r="D10" i="54" s="1"/>
  <c r="H56" i="54"/>
  <c r="H46" i="54"/>
  <c r="L13" i="54"/>
  <c r="L39" i="54"/>
  <c r="H12" i="54"/>
  <c r="H17" i="54"/>
  <c r="L51" i="54"/>
  <c r="L42" i="54"/>
  <c r="C8" i="54"/>
  <c r="C56" i="54"/>
  <c r="D56" i="54" s="1"/>
  <c r="C46" i="54"/>
  <c r="D46" i="54" s="1"/>
  <c r="L23" i="54"/>
  <c r="C13" i="54"/>
  <c r="D13" i="54" s="1"/>
  <c r="C14" i="54"/>
  <c r="D14" i="54" s="1"/>
  <c r="H16" i="54"/>
  <c r="C30" i="54"/>
  <c r="D30" i="54" s="1"/>
  <c r="H14" i="54"/>
  <c r="L54" i="54"/>
  <c r="L16" i="54"/>
  <c r="N16" i="55" s="1"/>
  <c r="C26" i="54"/>
  <c r="D26" i="54" s="1"/>
  <c r="C27" i="54"/>
  <c r="D27" i="54" s="1"/>
  <c r="H23" i="54"/>
  <c r="H13" i="54"/>
  <c r="H42" i="54"/>
  <c r="C17" i="54"/>
  <c r="D17" i="54" s="1"/>
  <c r="L9" i="54"/>
  <c r="C39" i="54"/>
  <c r="D39" i="54" s="1"/>
  <c r="C16" i="54"/>
  <c r="D16" i="54" s="1"/>
  <c r="C36" i="54"/>
  <c r="D36" i="54" s="1"/>
  <c r="H30" i="54"/>
  <c r="C15" i="54"/>
  <c r="D15" i="54" s="1"/>
  <c r="C23" i="54"/>
  <c r="D23" i="54" s="1"/>
  <c r="C45" i="54"/>
  <c r="D45" i="54" s="1"/>
  <c r="C51" i="54"/>
  <c r="D51" i="54" s="1"/>
  <c r="L36" i="54"/>
  <c r="L14" i="54"/>
  <c r="H26" i="54"/>
  <c r="C54" i="54"/>
  <c r="D54" i="54" s="1"/>
  <c r="H27" i="54"/>
  <c r="L20" i="54"/>
  <c r="C12" i="54"/>
  <c r="D12" i="54" s="1"/>
  <c r="L56" i="54"/>
  <c r="H39" i="54"/>
  <c r="H44" i="54"/>
  <c r="C20" i="54"/>
  <c r="D20" i="54" s="1"/>
  <c r="C44" i="54"/>
  <c r="D44" i="54" s="1"/>
  <c r="L30" i="54"/>
  <c r="H15" i="54"/>
  <c r="C9" i="54"/>
  <c r="D9" i="54" s="1"/>
  <c r="L26" i="54"/>
  <c r="H51" i="54"/>
  <c r="C52" i="54"/>
  <c r="D52" i="54" s="1"/>
  <c r="L8" i="54"/>
  <c r="H52" i="54"/>
  <c r="L44" i="54"/>
  <c r="L52" i="54"/>
  <c r="E42" i="59"/>
  <c r="F42" i="59" s="1"/>
  <c r="G42" i="59" s="1"/>
  <c r="P16" i="55"/>
  <c r="C38" i="54"/>
  <c r="D38" i="54" s="1"/>
  <c r="L38" i="54"/>
  <c r="H38" i="54"/>
  <c r="L49" i="54"/>
  <c r="H49" i="54"/>
  <c r="C49" i="54"/>
  <c r="D49" i="54" s="1"/>
  <c r="L35" i="54"/>
  <c r="H35" i="54"/>
  <c r="C35" i="54"/>
  <c r="D35" i="54" s="1"/>
  <c r="H32" i="54"/>
  <c r="L32" i="54"/>
  <c r="C32" i="54"/>
  <c r="D32" i="54" s="1"/>
  <c r="H33" i="54"/>
  <c r="C33" i="54"/>
  <c r="D33" i="54" s="1"/>
  <c r="L33" i="54"/>
  <c r="L25" i="54"/>
  <c r="H25" i="54"/>
  <c r="C25" i="54"/>
  <c r="D25" i="54" s="1"/>
  <c r="O47" i="58"/>
  <c r="O47" i="57"/>
  <c r="C32" i="58"/>
  <c r="D32" i="58" s="1"/>
  <c r="L32" i="58"/>
  <c r="H32" i="58"/>
  <c r="C46" i="58"/>
  <c r="D46" i="58" s="1"/>
  <c r="H46" i="58"/>
  <c r="H56" i="58"/>
  <c r="L56" i="58"/>
  <c r="C56" i="58"/>
  <c r="D56" i="58" s="1"/>
  <c r="H10" i="53"/>
  <c r="L36" i="53"/>
  <c r="C24" i="53"/>
  <c r="D24" i="53" s="1"/>
  <c r="C23" i="53"/>
  <c r="D23" i="53" s="1"/>
  <c r="L55" i="53"/>
  <c r="L8" i="53"/>
  <c r="C36" i="53"/>
  <c r="D36" i="53" s="1"/>
  <c r="C30" i="53"/>
  <c r="D30" i="53" s="1"/>
  <c r="C21" i="53"/>
  <c r="D21" i="53" s="1"/>
  <c r="H51" i="53"/>
  <c r="H28" i="53"/>
  <c r="L54" i="53"/>
  <c r="L44" i="53"/>
  <c r="C47" i="53"/>
  <c r="D47" i="53" s="1"/>
  <c r="L25" i="53"/>
  <c r="H20" i="53"/>
  <c r="C43" i="53"/>
  <c r="D43" i="53" s="1"/>
  <c r="C50" i="53"/>
  <c r="D50" i="53" s="1"/>
  <c r="H27" i="53"/>
  <c r="H13" i="53"/>
  <c r="C13" i="53"/>
  <c r="D13" i="53" s="1"/>
  <c r="C18" i="53"/>
  <c r="D18" i="53" s="1"/>
  <c r="C40" i="53"/>
  <c r="D40" i="53" s="1"/>
  <c r="C26" i="53"/>
  <c r="D26" i="53" s="1"/>
  <c r="C27" i="53"/>
  <c r="D27" i="53" s="1"/>
  <c r="C11" i="53"/>
  <c r="D11" i="53" s="1"/>
  <c r="C49" i="53"/>
  <c r="D49" i="53" s="1"/>
  <c r="H42" i="53"/>
  <c r="L9" i="53"/>
  <c r="H30" i="53"/>
  <c r="H18" i="53"/>
  <c r="H24" i="53"/>
  <c r="H41" i="53"/>
  <c r="H35" i="53"/>
  <c r="C14" i="53"/>
  <c r="D14" i="53" s="1"/>
  <c r="L17" i="53"/>
  <c r="C12" i="53"/>
  <c r="D12" i="53" s="1"/>
  <c r="H49" i="53"/>
  <c r="L24" i="53"/>
  <c r="H32" i="53"/>
  <c r="H47" i="53"/>
  <c r="C56" i="53"/>
  <c r="D56" i="53" s="1"/>
  <c r="C54" i="53"/>
  <c r="D54" i="53" s="1"/>
  <c r="H39" i="53"/>
  <c r="C10" i="53"/>
  <c r="D10" i="53" s="1"/>
  <c r="H9" i="53"/>
  <c r="L20" i="53"/>
  <c r="H34" i="53"/>
  <c r="C34" i="53"/>
  <c r="D34" i="53" s="1"/>
  <c r="C9" i="53"/>
  <c r="D9" i="53" s="1"/>
  <c r="C15" i="53"/>
  <c r="D15" i="53" s="1"/>
  <c r="L30" i="53"/>
  <c r="H12" i="53"/>
  <c r="H37" i="53"/>
  <c r="H26" i="53"/>
  <c r="L11" i="53"/>
  <c r="C16" i="53"/>
  <c r="D16" i="53" s="1"/>
  <c r="C45" i="53"/>
  <c r="D45" i="53" s="1"/>
  <c r="L22" i="53"/>
  <c r="L14" i="53"/>
  <c r="L13" i="53"/>
  <c r="H7" i="53"/>
  <c r="H7" i="54" s="1"/>
  <c r="C42" i="53"/>
  <c r="D42" i="53" s="1"/>
  <c r="H56" i="53"/>
  <c r="L31" i="53"/>
  <c r="H15" i="53"/>
  <c r="L29" i="53"/>
  <c r="H55" i="53"/>
  <c r="C7" i="53"/>
  <c r="L7" i="53"/>
  <c r="L18" i="53"/>
  <c r="C32" i="53"/>
  <c r="D32" i="53" s="1"/>
  <c r="C52" i="53"/>
  <c r="D52" i="53" s="1"/>
  <c r="C46" i="53"/>
  <c r="D46" i="53" s="1"/>
  <c r="L23" i="53"/>
  <c r="L42" i="53"/>
  <c r="H53" i="53"/>
  <c r="H29" i="53"/>
  <c r="C41" i="53"/>
  <c r="D41" i="53" s="1"/>
  <c r="H52" i="53"/>
  <c r="H23" i="53"/>
  <c r="L47" i="53"/>
  <c r="L32" i="53"/>
  <c r="C38" i="53"/>
  <c r="D38" i="53" s="1"/>
  <c r="L45" i="53"/>
  <c r="C8" i="53"/>
  <c r="D8" i="53" s="1"/>
  <c r="L43" i="53"/>
  <c r="L26" i="53"/>
  <c r="C31" i="53"/>
  <c r="D31" i="53" s="1"/>
  <c r="L12" i="53"/>
  <c r="L35" i="53"/>
  <c r="H21" i="53"/>
  <c r="H14" i="53"/>
  <c r="L34" i="53"/>
  <c r="L27" i="53"/>
  <c r="H40" i="53"/>
  <c r="L10" i="53"/>
  <c r="C22" i="53"/>
  <c r="D22" i="53" s="1"/>
  <c r="C53" i="53"/>
  <c r="D53" i="53" s="1"/>
  <c r="C29" i="53"/>
  <c r="D29" i="53" s="1"/>
  <c r="H19" i="53"/>
  <c r="C20" i="53"/>
  <c r="D20" i="53" s="1"/>
  <c r="C35" i="53"/>
  <c r="D35" i="53" s="1"/>
  <c r="C55" i="53"/>
  <c r="D55" i="53" s="1"/>
  <c r="C51" i="53"/>
  <c r="D51" i="53" s="1"/>
  <c r="L40" i="53"/>
  <c r="H17" i="53"/>
  <c r="H8" i="53"/>
  <c r="L52" i="53"/>
  <c r="H43" i="53"/>
  <c r="L19" i="53"/>
  <c r="L56" i="53"/>
  <c r="H44" i="53"/>
  <c r="H33" i="53"/>
  <c r="C48" i="53"/>
  <c r="D48" i="53" s="1"/>
  <c r="C28" i="53"/>
  <c r="D28" i="53" s="1"/>
  <c r="L38" i="53"/>
  <c r="L33" i="53"/>
  <c r="C44" i="53"/>
  <c r="D44" i="53" s="1"/>
  <c r="C33" i="53"/>
  <c r="D33" i="53" s="1"/>
  <c r="C19" i="53"/>
  <c r="D19" i="53" s="1"/>
  <c r="C39" i="53"/>
  <c r="D39" i="53" s="1"/>
  <c r="C37" i="53"/>
  <c r="D37" i="53" s="1"/>
  <c r="L48" i="53"/>
  <c r="L16" i="53"/>
  <c r="H45" i="53"/>
  <c r="H16" i="53"/>
  <c r="H48" i="53"/>
  <c r="H22" i="53"/>
  <c r="C17" i="53"/>
  <c r="D17" i="53" s="1"/>
  <c r="L39" i="53"/>
  <c r="L50" i="53"/>
  <c r="H25" i="53"/>
  <c r="H36" i="53"/>
  <c r="H31" i="53"/>
  <c r="L21" i="53"/>
  <c r="H54" i="53"/>
  <c r="L41" i="53"/>
  <c r="L46" i="53"/>
  <c r="C25" i="53"/>
  <c r="D25" i="53" s="1"/>
  <c r="H50" i="53"/>
  <c r="L49" i="53"/>
  <c r="L53" i="53"/>
  <c r="H46" i="53"/>
  <c r="H38" i="53"/>
  <c r="L51" i="53"/>
  <c r="H11" i="53"/>
  <c r="L37" i="53"/>
  <c r="L28" i="53"/>
  <c r="L15" i="53"/>
  <c r="C55" i="58"/>
  <c r="D55" i="58" s="1"/>
  <c r="H55" i="58"/>
  <c r="L55" i="58"/>
  <c r="C52" i="58"/>
  <c r="D52" i="58" s="1"/>
  <c r="H52" i="58"/>
  <c r="L52" i="58"/>
  <c r="O62" i="58"/>
  <c r="S62" i="58" s="1"/>
  <c r="O62" i="57"/>
  <c r="S62" i="57" s="1"/>
  <c r="O22" i="57"/>
  <c r="L33" i="58"/>
  <c r="H33" i="58"/>
  <c r="C33" i="58"/>
  <c r="D33" i="58" s="1"/>
  <c r="E54" i="59"/>
  <c r="F54" i="59" s="1"/>
  <c r="G54" i="59" s="1"/>
  <c r="H31" i="58"/>
  <c r="L31" i="58"/>
  <c r="C31" i="58"/>
  <c r="D31" i="58" s="1"/>
  <c r="C23" i="59"/>
  <c r="D23" i="59" s="1"/>
  <c r="C17" i="59"/>
  <c r="D17" i="59" s="1"/>
  <c r="L23" i="59"/>
  <c r="L41" i="59"/>
  <c r="H23" i="59"/>
  <c r="L30" i="59"/>
  <c r="L14" i="59"/>
  <c r="H36" i="59"/>
  <c r="H30" i="59"/>
  <c r="C14" i="59"/>
  <c r="D14" i="59" s="1"/>
  <c r="L50" i="59"/>
  <c r="L43" i="59"/>
  <c r="L35" i="59"/>
  <c r="H48" i="59"/>
  <c r="H44" i="59"/>
  <c r="H46" i="59"/>
  <c r="C41" i="59"/>
  <c r="D41" i="59" s="1"/>
  <c r="C22" i="59"/>
  <c r="D22" i="59" s="1"/>
  <c r="L44" i="59"/>
  <c r="C50" i="59"/>
  <c r="D50" i="59" s="1"/>
  <c r="C43" i="59"/>
  <c r="D43" i="59" s="1"/>
  <c r="H52" i="59"/>
  <c r="H35" i="59"/>
  <c r="C44" i="59"/>
  <c r="D44" i="59" s="1"/>
  <c r="L46" i="59"/>
  <c r="H14" i="59"/>
  <c r="L52" i="59"/>
  <c r="C48" i="59"/>
  <c r="D48" i="59" s="1"/>
  <c r="C52" i="59"/>
  <c r="D52" i="59" s="1"/>
  <c r="L48" i="59"/>
  <c r="L54" i="59"/>
  <c r="H43" i="59"/>
  <c r="H41" i="59"/>
  <c r="L38" i="59"/>
  <c r="C16" i="59"/>
  <c r="D16" i="59" s="1"/>
  <c r="C51" i="59"/>
  <c r="D51" i="59" s="1"/>
  <c r="H18" i="59"/>
  <c r="H47" i="59"/>
  <c r="H29" i="59"/>
  <c r="L13" i="59"/>
  <c r="H40" i="59"/>
  <c r="C33" i="59"/>
  <c r="D33" i="59" s="1"/>
  <c r="H21" i="59"/>
  <c r="C26" i="59"/>
  <c r="D26" i="59" s="1"/>
  <c r="L37" i="59"/>
  <c r="C35" i="59"/>
  <c r="D35" i="59" s="1"/>
  <c r="L24" i="59"/>
  <c r="H22" i="59"/>
  <c r="H38" i="59"/>
  <c r="L18" i="59"/>
  <c r="C47" i="59"/>
  <c r="D47" i="59" s="1"/>
  <c r="L56" i="59"/>
  <c r="H25" i="59"/>
  <c r="L32" i="59"/>
  <c r="C24" i="59"/>
  <c r="D24" i="59" s="1"/>
  <c r="C29" i="59"/>
  <c r="D29" i="59" s="1"/>
  <c r="C13" i="59"/>
  <c r="C40" i="59"/>
  <c r="D40" i="59" s="1"/>
  <c r="H33" i="59"/>
  <c r="L21" i="59"/>
  <c r="H37" i="59"/>
  <c r="C46" i="59"/>
  <c r="D46" i="59" s="1"/>
  <c r="C38" i="59"/>
  <c r="D38" i="59" s="1"/>
  <c r="H16" i="59"/>
  <c r="L51" i="59"/>
  <c r="C18" i="59"/>
  <c r="D18" i="59" s="1"/>
  <c r="L47" i="59"/>
  <c r="H56" i="59"/>
  <c r="C25" i="59"/>
  <c r="D25" i="59" s="1"/>
  <c r="H32" i="59"/>
  <c r="H51" i="59"/>
  <c r="L25" i="59"/>
  <c r="L26" i="59"/>
  <c r="C34" i="59"/>
  <c r="D34" i="59" s="1"/>
  <c r="L28" i="59"/>
  <c r="L20" i="59"/>
  <c r="H45" i="59"/>
  <c r="C31" i="59"/>
  <c r="D31" i="59" s="1"/>
  <c r="H53" i="59"/>
  <c r="L49" i="59"/>
  <c r="H19" i="59"/>
  <c r="L39" i="59"/>
  <c r="C19" i="59"/>
  <c r="D19" i="59" s="1"/>
  <c r="L22" i="59"/>
  <c r="C32" i="59"/>
  <c r="D32" i="59" s="1"/>
  <c r="C21" i="59"/>
  <c r="D21" i="59" s="1"/>
  <c r="C37" i="59"/>
  <c r="D37" i="59" s="1"/>
  <c r="H15" i="59"/>
  <c r="H28" i="59"/>
  <c r="H20" i="59"/>
  <c r="L45" i="59"/>
  <c r="L53" i="59"/>
  <c r="H49" i="59"/>
  <c r="C39" i="59"/>
  <c r="D39" i="59" s="1"/>
  <c r="H39" i="59"/>
  <c r="L42" i="59"/>
  <c r="H54" i="59"/>
  <c r="C36" i="59"/>
  <c r="D36" i="59" s="1"/>
  <c r="H13" i="59"/>
  <c r="H13" i="60" s="1"/>
  <c r="H26" i="59"/>
  <c r="L15" i="59"/>
  <c r="L34" i="59"/>
  <c r="L31" i="59"/>
  <c r="H42" i="59"/>
  <c r="C55" i="59"/>
  <c r="D55" i="59" s="1"/>
  <c r="L55" i="59"/>
  <c r="H17" i="59"/>
  <c r="L33" i="59"/>
  <c r="L17" i="59"/>
  <c r="L16" i="59"/>
  <c r="L29" i="59"/>
  <c r="H34" i="59"/>
  <c r="C20" i="59"/>
  <c r="D20" i="59" s="1"/>
  <c r="H31" i="59"/>
  <c r="C49" i="59"/>
  <c r="D49" i="59" s="1"/>
  <c r="L19" i="59"/>
  <c r="H55" i="59"/>
  <c r="L40" i="59"/>
  <c r="C45" i="59"/>
  <c r="D45" i="59" s="1"/>
  <c r="H27" i="59"/>
  <c r="L36" i="59"/>
  <c r="C56" i="59"/>
  <c r="D56" i="59" s="1"/>
  <c r="C15" i="59"/>
  <c r="D15" i="59" s="1"/>
  <c r="C28" i="59"/>
  <c r="D28" i="59" s="1"/>
  <c r="C27" i="59"/>
  <c r="D27" i="59" s="1"/>
  <c r="C53" i="59"/>
  <c r="D53" i="59" s="1"/>
  <c r="O54" i="57"/>
  <c r="O33" i="57"/>
  <c r="L17" i="56"/>
  <c r="P12" i="55"/>
  <c r="G9" i="56"/>
  <c r="I9" i="56" s="1"/>
  <c r="H40" i="54"/>
  <c r="C40" i="54"/>
  <c r="D40" i="54" s="1"/>
  <c r="L40" i="54"/>
  <c r="C28" i="54"/>
  <c r="D28" i="54" s="1"/>
  <c r="H28" i="54"/>
  <c r="L28" i="54"/>
  <c r="L12" i="58"/>
  <c r="H12" i="58"/>
  <c r="H12" i="59" s="1"/>
  <c r="C12" i="58"/>
  <c r="H14" i="58"/>
  <c r="L14" i="58"/>
  <c r="C14" i="58"/>
  <c r="D14" i="58" s="1"/>
  <c r="L22" i="58"/>
  <c r="H22" i="58"/>
  <c r="C50" i="58"/>
  <c r="D50" i="58" s="1"/>
  <c r="C19" i="58"/>
  <c r="D19" i="58" s="1"/>
  <c r="H39" i="58"/>
  <c r="C47" i="58"/>
  <c r="D47" i="58" s="1"/>
  <c r="L18" i="58"/>
  <c r="C18" i="58"/>
  <c r="D18" i="58" s="1"/>
  <c r="C35" i="58"/>
  <c r="D35" i="58" s="1"/>
  <c r="C39" i="58"/>
  <c r="D39" i="58" s="1"/>
  <c r="L47" i="58"/>
  <c r="L15" i="58"/>
  <c r="H44" i="58"/>
  <c r="H19" i="58"/>
  <c r="H35" i="58"/>
  <c r="H50" i="58"/>
  <c r="C44" i="58"/>
  <c r="D44" i="58" s="1"/>
  <c r="L19" i="58"/>
  <c r="L39" i="58"/>
  <c r="C22" i="58"/>
  <c r="D22" i="58" s="1"/>
  <c r="L35" i="58"/>
  <c r="H48" i="58"/>
  <c r="C23" i="58"/>
  <c r="D23" i="58" s="1"/>
  <c r="H15" i="58"/>
  <c r="H28" i="58"/>
  <c r="C51" i="58"/>
  <c r="D51" i="58" s="1"/>
  <c r="H47" i="58"/>
  <c r="L48" i="58"/>
  <c r="L28" i="58"/>
  <c r="H40" i="58"/>
  <c r="H20" i="58"/>
  <c r="L51" i="58"/>
  <c r="L38" i="58"/>
  <c r="L44" i="58"/>
  <c r="C48" i="58"/>
  <c r="D48" i="58" s="1"/>
  <c r="H23" i="58"/>
  <c r="C15" i="58"/>
  <c r="D15" i="58" s="1"/>
  <c r="C28" i="58"/>
  <c r="D28" i="58" s="1"/>
  <c r="L40" i="58"/>
  <c r="L20" i="58"/>
  <c r="C38" i="58"/>
  <c r="D38" i="58" s="1"/>
  <c r="C40" i="58"/>
  <c r="D40" i="58" s="1"/>
  <c r="H38" i="58"/>
  <c r="L23" i="58"/>
  <c r="H51" i="58"/>
  <c r="C20" i="58"/>
  <c r="D20" i="58" s="1"/>
  <c r="H34" i="58"/>
  <c r="L34" i="58"/>
  <c r="C34" i="58"/>
  <c r="D34" i="58" s="1"/>
  <c r="O20" i="58"/>
  <c r="O20" i="57"/>
  <c r="O26" i="58"/>
  <c r="O26" i="57"/>
  <c r="O23" i="58"/>
  <c r="O23" i="57"/>
  <c r="O50" i="57"/>
  <c r="O50" i="58"/>
  <c r="L53" i="58"/>
  <c r="H53" i="58"/>
  <c r="C53" i="58"/>
  <c r="D53" i="58" s="1"/>
  <c r="C43" i="58"/>
  <c r="D43" i="58" s="1"/>
  <c r="H43" i="58"/>
  <c r="L43" i="58"/>
  <c r="L30" i="58"/>
  <c r="C30" i="58"/>
  <c r="D30" i="58" s="1"/>
  <c r="H30" i="58"/>
  <c r="H31" i="60"/>
  <c r="L43" i="60"/>
  <c r="L34" i="60"/>
  <c r="L14" i="60"/>
  <c r="L17" i="60"/>
  <c r="L38" i="60"/>
  <c r="H32" i="60"/>
  <c r="C31" i="60"/>
  <c r="D31" i="60" s="1"/>
  <c r="C28" i="60"/>
  <c r="D28" i="60" s="1"/>
  <c r="L26" i="60"/>
  <c r="C14" i="60"/>
  <c r="L33" i="60"/>
  <c r="C51" i="60"/>
  <c r="D51" i="60" s="1"/>
  <c r="C18" i="60"/>
  <c r="D18" i="60" s="1"/>
  <c r="H52" i="60"/>
  <c r="H30" i="60"/>
  <c r="H39" i="60"/>
  <c r="C40" i="60"/>
  <c r="D40" i="60" s="1"/>
  <c r="C52" i="60"/>
  <c r="D52" i="60" s="1"/>
  <c r="L35" i="60"/>
  <c r="L20" i="60"/>
  <c r="C34" i="60"/>
  <c r="D34" i="60" s="1"/>
  <c r="H29" i="60"/>
  <c r="H26" i="60"/>
  <c r="H19" i="60"/>
  <c r="C49" i="60"/>
  <c r="D49" i="60" s="1"/>
  <c r="L45" i="60"/>
  <c r="L51" i="60"/>
  <c r="C25" i="60"/>
  <c r="D25" i="60" s="1"/>
  <c r="H56" i="60"/>
  <c r="H36" i="60"/>
  <c r="L56" i="60"/>
  <c r="C29" i="60"/>
  <c r="D29" i="60" s="1"/>
  <c r="H21" i="60"/>
  <c r="C50" i="60"/>
  <c r="D50" i="60" s="1"/>
  <c r="H41" i="60"/>
  <c r="H45" i="60"/>
  <c r="H16" i="60"/>
  <c r="L19" i="60"/>
  <c r="L41" i="60"/>
  <c r="C27" i="60"/>
  <c r="D27" i="60" s="1"/>
  <c r="H33" i="60"/>
  <c r="H17" i="60"/>
  <c r="C47" i="60"/>
  <c r="D47" i="60" s="1"/>
  <c r="C33" i="60"/>
  <c r="D33" i="60" s="1"/>
  <c r="L37" i="60"/>
  <c r="C36" i="60"/>
  <c r="D36" i="60" s="1"/>
  <c r="H38" i="60"/>
  <c r="C24" i="60"/>
  <c r="D24" i="60" s="1"/>
  <c r="H25" i="60"/>
  <c r="C32" i="60"/>
  <c r="D32" i="60" s="1"/>
  <c r="L15" i="60"/>
  <c r="H22" i="60"/>
  <c r="L52" i="60"/>
  <c r="C39" i="60"/>
  <c r="D39" i="60" s="1"/>
  <c r="H24" i="60"/>
  <c r="L29" i="60"/>
  <c r="C35" i="60"/>
  <c r="D35" i="60" s="1"/>
  <c r="C30" i="60"/>
  <c r="D30" i="60" s="1"/>
  <c r="H40" i="60"/>
  <c r="L18" i="60"/>
  <c r="L40" i="60"/>
  <c r="L28" i="60"/>
  <c r="H27" i="60"/>
  <c r="H42" i="60"/>
  <c r="H46" i="60"/>
  <c r="H35" i="60"/>
  <c r="C45" i="60"/>
  <c r="D45" i="60" s="1"/>
  <c r="H15" i="60"/>
  <c r="C17" i="60"/>
  <c r="D17" i="60" s="1"/>
  <c r="L31" i="60"/>
  <c r="L47" i="60"/>
  <c r="L24" i="60"/>
  <c r="C26" i="60"/>
  <c r="D26" i="60" s="1"/>
  <c r="L36" i="60"/>
  <c r="C56" i="60"/>
  <c r="D56" i="60" s="1"/>
  <c r="H49" i="60"/>
  <c r="L32" i="60"/>
  <c r="C23" i="60"/>
  <c r="D23" i="60" s="1"/>
  <c r="C20" i="60"/>
  <c r="D20" i="60" s="1"/>
  <c r="L50" i="60"/>
  <c r="H50" i="60"/>
  <c r="L55" i="60"/>
  <c r="L48" i="60"/>
  <c r="L25" i="60"/>
  <c r="H23" i="60"/>
  <c r="L21" i="60"/>
  <c r="C19" i="60"/>
  <c r="D19" i="60" s="1"/>
  <c r="L54" i="60"/>
  <c r="C53" i="60"/>
  <c r="D53" i="60" s="1"/>
  <c r="C48" i="60"/>
  <c r="D48" i="60" s="1"/>
  <c r="H43" i="60"/>
  <c r="H54" i="60"/>
  <c r="C22" i="60"/>
  <c r="D22" i="60" s="1"/>
  <c r="C15" i="60"/>
  <c r="D15" i="60" s="1"/>
  <c r="C37" i="60"/>
  <c r="D37" i="60" s="1"/>
  <c r="L16" i="60"/>
  <c r="C16" i="60"/>
  <c r="D16" i="60" s="1"/>
  <c r="L44" i="60"/>
  <c r="C46" i="60"/>
  <c r="D46" i="60" s="1"/>
  <c r="H20" i="60"/>
  <c r="L49" i="60"/>
  <c r="H34" i="60"/>
  <c r="H51" i="60"/>
  <c r="C43" i="60"/>
  <c r="D43" i="60" s="1"/>
  <c r="H28" i="60"/>
  <c r="L39" i="60"/>
  <c r="C44" i="60"/>
  <c r="D44" i="60" s="1"/>
  <c r="L42" i="60"/>
  <c r="H37" i="60"/>
  <c r="L46" i="60"/>
  <c r="C21" i="60"/>
  <c r="D21" i="60" s="1"/>
  <c r="L22" i="60"/>
  <c r="C41" i="60"/>
  <c r="D41" i="60" s="1"/>
  <c r="C42" i="60"/>
  <c r="D42" i="60" s="1"/>
  <c r="C38" i="60"/>
  <c r="D38" i="60" s="1"/>
  <c r="L30" i="60"/>
  <c r="H53" i="60"/>
  <c r="L27" i="60"/>
  <c r="H44" i="60"/>
  <c r="H14" i="60"/>
  <c r="H14" i="61" s="1"/>
  <c r="L53" i="60"/>
  <c r="H47" i="60"/>
  <c r="H55" i="60"/>
  <c r="H48" i="60"/>
  <c r="C55" i="60"/>
  <c r="D55" i="60" s="1"/>
  <c r="L23" i="60"/>
  <c r="H18" i="60"/>
  <c r="C54" i="60"/>
  <c r="D54" i="60" s="1"/>
  <c r="N27" i="59"/>
  <c r="H18" i="58"/>
  <c r="N44" i="56"/>
  <c r="N38" i="56"/>
  <c r="N29" i="56"/>
  <c r="N40" i="56"/>
  <c r="S12" i="55" l="1"/>
  <c r="I30" i="59"/>
  <c r="I31" i="57"/>
  <c r="N27" i="60"/>
  <c r="E48" i="60"/>
  <c r="F48" i="60" s="1"/>
  <c r="J48" i="60" s="1"/>
  <c r="P48" i="60" s="1"/>
  <c r="N36" i="60"/>
  <c r="E16" i="60"/>
  <c r="F16" i="60" s="1"/>
  <c r="J16" i="60" s="1"/>
  <c r="P16" i="60" s="1"/>
  <c r="E38" i="60"/>
  <c r="F38" i="60" s="1"/>
  <c r="J38" i="60" s="1"/>
  <c r="E21" i="60"/>
  <c r="F21" i="60" s="1"/>
  <c r="J21" i="60" s="1"/>
  <c r="E44" i="60"/>
  <c r="F44" i="60" s="1"/>
  <c r="J44" i="60" s="1"/>
  <c r="E46" i="60"/>
  <c r="F46" i="60" s="1"/>
  <c r="J46" i="60" s="1"/>
  <c r="E37" i="60"/>
  <c r="F37" i="60" s="1"/>
  <c r="J37" i="60" s="1"/>
  <c r="E19" i="60"/>
  <c r="F19" i="60" s="1"/>
  <c r="J19" i="60" s="1"/>
  <c r="N48" i="60"/>
  <c r="E20" i="60"/>
  <c r="F20" i="60" s="1"/>
  <c r="J20" i="60" s="1"/>
  <c r="E56" i="60"/>
  <c r="F56" i="60" s="1"/>
  <c r="J56" i="60" s="1"/>
  <c r="P56" i="60" s="1"/>
  <c r="N47" i="60"/>
  <c r="E45" i="60"/>
  <c r="F45" i="60" s="1"/>
  <c r="J45" i="60" s="1"/>
  <c r="N15" i="60"/>
  <c r="E47" i="60"/>
  <c r="F47" i="60" s="1"/>
  <c r="J47" i="60" s="1"/>
  <c r="P47" i="60" s="1"/>
  <c r="N41" i="60"/>
  <c r="N56" i="60"/>
  <c r="N51" i="60"/>
  <c r="N35" i="60"/>
  <c r="N33" i="60"/>
  <c r="E31" i="60"/>
  <c r="F31" i="60" s="1"/>
  <c r="J31" i="60" s="1"/>
  <c r="L14" i="61"/>
  <c r="N14" i="61" s="1"/>
  <c r="N14" i="60"/>
  <c r="N53" i="58"/>
  <c r="E34" i="58"/>
  <c r="F34" i="58" s="1"/>
  <c r="J34" i="58" s="1"/>
  <c r="P34" i="58" s="1"/>
  <c r="E38" i="58"/>
  <c r="F38" i="58" s="1"/>
  <c r="J38" i="58" s="1"/>
  <c r="P38" i="58" s="1"/>
  <c r="E15" i="58"/>
  <c r="F15" i="58" s="1"/>
  <c r="J15" i="58" s="1"/>
  <c r="N38" i="58"/>
  <c r="N28" i="58"/>
  <c r="N35" i="58"/>
  <c r="E44" i="58"/>
  <c r="F44" i="58" s="1"/>
  <c r="J44" i="58" s="1"/>
  <c r="E35" i="58"/>
  <c r="F35" i="58" s="1"/>
  <c r="J35" i="58" s="1"/>
  <c r="P35" i="58" s="1"/>
  <c r="N22" i="58"/>
  <c r="C12" i="59"/>
  <c r="D12" i="59" s="1"/>
  <c r="D12" i="58"/>
  <c r="N28" i="54"/>
  <c r="N28" i="55"/>
  <c r="S28" i="55" s="1"/>
  <c r="E40" i="54"/>
  <c r="F40" i="54" s="1"/>
  <c r="J40" i="54" s="1"/>
  <c r="E53" i="59"/>
  <c r="F53" i="59" s="1"/>
  <c r="J53" i="59" s="1"/>
  <c r="E56" i="59"/>
  <c r="F56" i="59" s="1"/>
  <c r="J56" i="59" s="1"/>
  <c r="P56" i="59" s="1"/>
  <c r="N40" i="59"/>
  <c r="N16" i="59"/>
  <c r="N55" i="59"/>
  <c r="N34" i="59"/>
  <c r="E36" i="59"/>
  <c r="F36" i="59" s="1"/>
  <c r="J36" i="59" s="1"/>
  <c r="E39" i="59"/>
  <c r="F39" i="59" s="1"/>
  <c r="J39" i="59" s="1"/>
  <c r="P39" i="59" s="1"/>
  <c r="E21" i="59"/>
  <c r="F21" i="59" s="1"/>
  <c r="J21" i="59" s="1"/>
  <c r="N39" i="59"/>
  <c r="E31" i="59"/>
  <c r="F31" i="59" s="1"/>
  <c r="J31" i="59" s="1"/>
  <c r="E34" i="59"/>
  <c r="F34" i="59" s="1"/>
  <c r="J34" i="59" s="1"/>
  <c r="P34" i="59" s="1"/>
  <c r="E18" i="59"/>
  <c r="F18" i="59" s="1"/>
  <c r="J18" i="59" s="1"/>
  <c r="P18" i="59" s="1"/>
  <c r="E46" i="59"/>
  <c r="F46" i="59" s="1"/>
  <c r="J46" i="59" s="1"/>
  <c r="P46" i="59" s="1"/>
  <c r="E40" i="59"/>
  <c r="F40" i="59" s="1"/>
  <c r="J40" i="59" s="1"/>
  <c r="P40" i="59" s="1"/>
  <c r="N32" i="59"/>
  <c r="N18" i="59"/>
  <c r="E35" i="59"/>
  <c r="F35" i="59" s="1"/>
  <c r="J35" i="59" s="1"/>
  <c r="P35" i="59" s="1"/>
  <c r="E33" i="59"/>
  <c r="F33" i="59" s="1"/>
  <c r="J33" i="59" s="1"/>
  <c r="N38" i="59"/>
  <c r="N48" i="59"/>
  <c r="E22" i="59"/>
  <c r="F22" i="59" s="1"/>
  <c r="J22" i="59" s="1"/>
  <c r="P22" i="59" s="1"/>
  <c r="E14" i="59"/>
  <c r="F14" i="59" s="1"/>
  <c r="J14" i="59" s="1"/>
  <c r="N30" i="59"/>
  <c r="E17" i="59"/>
  <c r="F17" i="59" s="1"/>
  <c r="J17" i="59" s="1"/>
  <c r="N52" i="58"/>
  <c r="N37" i="53"/>
  <c r="E25" i="53"/>
  <c r="F25" i="53" s="1"/>
  <c r="J25" i="53" s="1"/>
  <c r="N21" i="53"/>
  <c r="N50" i="53"/>
  <c r="N48" i="53"/>
  <c r="E33" i="53"/>
  <c r="F33" i="53" s="1"/>
  <c r="J33" i="53" s="1"/>
  <c r="E28" i="53"/>
  <c r="F28" i="53" s="1"/>
  <c r="J28" i="53" s="1"/>
  <c r="N56" i="53"/>
  <c r="E55" i="53"/>
  <c r="F55" i="53" s="1"/>
  <c r="J55" i="53" s="1"/>
  <c r="E29" i="53"/>
  <c r="F29" i="53" s="1"/>
  <c r="J29" i="53" s="1"/>
  <c r="N26" i="53"/>
  <c r="E38" i="53"/>
  <c r="F38" i="53" s="1"/>
  <c r="J38" i="53" s="1"/>
  <c r="N42" i="53"/>
  <c r="E32" i="53"/>
  <c r="F32" i="53" s="1"/>
  <c r="J32" i="53" s="1"/>
  <c r="N14" i="53"/>
  <c r="N11" i="53"/>
  <c r="N30" i="53"/>
  <c r="N17" i="53"/>
  <c r="E26" i="53"/>
  <c r="F26" i="53" s="1"/>
  <c r="J26" i="53" s="1"/>
  <c r="P26" i="53" s="1"/>
  <c r="N54" i="53"/>
  <c r="E30" i="53"/>
  <c r="F30" i="53" s="1"/>
  <c r="J30" i="53" s="1"/>
  <c r="P30" i="53" s="1"/>
  <c r="E23" i="53"/>
  <c r="F23" i="53" s="1"/>
  <c r="J23" i="53" s="1"/>
  <c r="E56" i="58"/>
  <c r="F56" i="58" s="1"/>
  <c r="J56" i="58" s="1"/>
  <c r="E32" i="58"/>
  <c r="F32" i="58" s="1"/>
  <c r="J32" i="58" s="1"/>
  <c r="P32" i="58" s="1"/>
  <c r="E35" i="54"/>
  <c r="F35" i="54" s="1"/>
  <c r="J35" i="54" s="1"/>
  <c r="E38" i="54"/>
  <c r="F38" i="54" s="1"/>
  <c r="J38" i="54" s="1"/>
  <c r="J42" i="59"/>
  <c r="N26" i="54"/>
  <c r="N26" i="55"/>
  <c r="S26" i="55" s="1"/>
  <c r="E44" i="54"/>
  <c r="F44" i="54" s="1"/>
  <c r="J44" i="54" s="1"/>
  <c r="N56" i="54"/>
  <c r="N56" i="55"/>
  <c r="S56" i="55" s="1"/>
  <c r="E54" i="54"/>
  <c r="F54" i="54" s="1"/>
  <c r="J54" i="54" s="1"/>
  <c r="P54" i="54" s="1"/>
  <c r="E51" i="54"/>
  <c r="F51" i="54" s="1"/>
  <c r="J51" i="54" s="1"/>
  <c r="N9" i="54"/>
  <c r="N9" i="55"/>
  <c r="S9" i="55" s="1"/>
  <c r="N54" i="54"/>
  <c r="N54" i="55"/>
  <c r="S54" i="55" s="1"/>
  <c r="E14" i="54"/>
  <c r="F14" i="54" s="1"/>
  <c r="J14" i="54" s="1"/>
  <c r="E56" i="54"/>
  <c r="F56" i="54" s="1"/>
  <c r="J56" i="54" s="1"/>
  <c r="P56" i="54" s="1"/>
  <c r="N45" i="54"/>
  <c r="E42" i="54"/>
  <c r="F42" i="54" s="1"/>
  <c r="J42" i="54" s="1"/>
  <c r="N27" i="54"/>
  <c r="N27" i="55"/>
  <c r="S27" i="55" s="1"/>
  <c r="N12" i="54"/>
  <c r="E20" i="57"/>
  <c r="F20" i="57" s="1"/>
  <c r="J20" i="57" s="1"/>
  <c r="N32" i="57"/>
  <c r="E19" i="57"/>
  <c r="F19" i="57" s="1"/>
  <c r="J19" i="57" s="1"/>
  <c r="P19" i="57" s="1"/>
  <c r="N50" i="57"/>
  <c r="N34" i="57"/>
  <c r="E38" i="57"/>
  <c r="F38" i="57" s="1"/>
  <c r="J38" i="57" s="1"/>
  <c r="N49" i="57"/>
  <c r="N33" i="57"/>
  <c r="E51" i="57"/>
  <c r="F51" i="57" s="1"/>
  <c r="J51" i="57" s="1"/>
  <c r="N53" i="57"/>
  <c r="N27" i="57"/>
  <c r="E48" i="57"/>
  <c r="F48" i="57" s="1"/>
  <c r="J48" i="57" s="1"/>
  <c r="E29" i="57"/>
  <c r="F29" i="57" s="1"/>
  <c r="J29" i="57" s="1"/>
  <c r="E52" i="57"/>
  <c r="F52" i="57" s="1"/>
  <c r="J52" i="57" s="1"/>
  <c r="N15" i="57"/>
  <c r="E27" i="57"/>
  <c r="F27" i="57" s="1"/>
  <c r="J27" i="57" s="1"/>
  <c r="P27" i="57" s="1"/>
  <c r="E46" i="57"/>
  <c r="F46" i="57" s="1"/>
  <c r="J46" i="57" s="1"/>
  <c r="E13" i="57"/>
  <c r="F13" i="57" s="1"/>
  <c r="J13" i="57" s="1"/>
  <c r="E16" i="57"/>
  <c r="F16" i="57" s="1"/>
  <c r="J16" i="57" s="1"/>
  <c r="P16" i="57" s="1"/>
  <c r="E40" i="57"/>
  <c r="F40" i="57" s="1"/>
  <c r="J40" i="57" s="1"/>
  <c r="N41" i="58"/>
  <c r="E16" i="58"/>
  <c r="F16" i="58" s="1"/>
  <c r="J16" i="58" s="1"/>
  <c r="N17" i="58"/>
  <c r="N54" i="58"/>
  <c r="E24" i="1"/>
  <c r="F24" i="1" s="1"/>
  <c r="J24" i="1" s="1"/>
  <c r="E28" i="1"/>
  <c r="F28" i="1" s="1"/>
  <c r="J28" i="1" s="1"/>
  <c r="E50" i="1"/>
  <c r="F50" i="1" s="1"/>
  <c r="J50" i="1" s="1"/>
  <c r="E26" i="1"/>
  <c r="F26" i="1" s="1"/>
  <c r="J26" i="1" s="1"/>
  <c r="E32" i="1"/>
  <c r="F32" i="1" s="1"/>
  <c r="J32" i="1" s="1"/>
  <c r="E10" i="1"/>
  <c r="F10" i="1" s="1"/>
  <c r="J10" i="1" s="1"/>
  <c r="E55" i="1"/>
  <c r="F55" i="1" s="1"/>
  <c r="J55" i="1" s="1"/>
  <c r="E48" i="1"/>
  <c r="F48" i="1" s="1"/>
  <c r="J48" i="1" s="1"/>
  <c r="E21" i="1"/>
  <c r="F21" i="1" s="1"/>
  <c r="J21" i="1" s="1"/>
  <c r="E52" i="1"/>
  <c r="F52" i="1" s="1"/>
  <c r="J52" i="1" s="1"/>
  <c r="E42" i="1"/>
  <c r="F42" i="1" s="1"/>
  <c r="J42" i="1" s="1"/>
  <c r="E45" i="1"/>
  <c r="F45" i="1" s="1"/>
  <c r="J45" i="1" s="1"/>
  <c r="E11" i="1"/>
  <c r="F11" i="1" s="1"/>
  <c r="J11" i="1" s="1"/>
  <c r="E16" i="1"/>
  <c r="F16" i="1" s="1"/>
  <c r="J16" i="1" s="1"/>
  <c r="E29" i="54"/>
  <c r="F29" i="54" s="1"/>
  <c r="J29" i="54" s="1"/>
  <c r="N48" i="54"/>
  <c r="N48" i="55"/>
  <c r="S48" i="55" s="1"/>
  <c r="N13" i="58"/>
  <c r="N42" i="61"/>
  <c r="E35" i="61"/>
  <c r="F35" i="61" s="1"/>
  <c r="J35" i="61" s="1"/>
  <c r="P35" i="61" s="1"/>
  <c r="E49" i="61"/>
  <c r="F49" i="61" s="1"/>
  <c r="J49" i="61" s="1"/>
  <c r="E37" i="61"/>
  <c r="F37" i="61" s="1"/>
  <c r="J37" i="61" s="1"/>
  <c r="G37" i="61"/>
  <c r="I37" i="61" s="1"/>
  <c r="N48" i="61"/>
  <c r="N47" i="61"/>
  <c r="N43" i="61"/>
  <c r="N50" i="61"/>
  <c r="N35" i="61"/>
  <c r="N21" i="61"/>
  <c r="E44" i="61"/>
  <c r="F44" i="61" s="1"/>
  <c r="J44" i="61" s="1"/>
  <c r="E34" i="61"/>
  <c r="F34" i="61" s="1"/>
  <c r="J34" i="61" s="1"/>
  <c r="P34" i="61" s="1"/>
  <c r="E50" i="61"/>
  <c r="F50" i="61" s="1"/>
  <c r="J50" i="61" s="1"/>
  <c r="P50" i="61" s="1"/>
  <c r="N45" i="61"/>
  <c r="N39" i="61"/>
  <c r="N15" i="61"/>
  <c r="N54" i="61"/>
  <c r="E42" i="61"/>
  <c r="F42" i="61" s="1"/>
  <c r="J42" i="61" s="1"/>
  <c r="P42" i="61" s="1"/>
  <c r="N34" i="61"/>
  <c r="N19" i="61"/>
  <c r="N23" i="61"/>
  <c r="N26" i="61"/>
  <c r="E45" i="58"/>
  <c r="F45" i="58" s="1"/>
  <c r="J45" i="58" s="1"/>
  <c r="N26" i="58"/>
  <c r="E24" i="54"/>
  <c r="F24" i="54" s="1"/>
  <c r="J24" i="54" s="1"/>
  <c r="G24" i="54"/>
  <c r="I24" i="54" s="1"/>
  <c r="N45" i="55"/>
  <c r="S45" i="55" s="1"/>
  <c r="E33" i="56"/>
  <c r="F33" i="56" s="1"/>
  <c r="J33" i="56" s="1"/>
  <c r="P33" i="56" s="1"/>
  <c r="E19" i="56"/>
  <c r="F19" i="56" s="1"/>
  <c r="J19" i="56" s="1"/>
  <c r="G30" i="56"/>
  <c r="I30" i="56" s="1"/>
  <c r="E30" i="56"/>
  <c r="F30" i="56" s="1"/>
  <c r="J30" i="56" s="1"/>
  <c r="N41" i="56"/>
  <c r="E22" i="56"/>
  <c r="F22" i="56" s="1"/>
  <c r="J22" i="56" s="1"/>
  <c r="E44" i="56"/>
  <c r="F44" i="56" s="1"/>
  <c r="J44" i="56" s="1"/>
  <c r="P44" i="56" s="1"/>
  <c r="S44" i="56" s="1"/>
  <c r="E51" i="56"/>
  <c r="F51" i="56" s="1"/>
  <c r="J51" i="56" s="1"/>
  <c r="E13" i="56"/>
  <c r="F13" i="56" s="1"/>
  <c r="J13" i="56" s="1"/>
  <c r="P13" i="56" s="1"/>
  <c r="E26" i="56"/>
  <c r="F26" i="56" s="1"/>
  <c r="J26" i="56" s="1"/>
  <c r="P26" i="56" s="1"/>
  <c r="N25" i="56"/>
  <c r="N56" i="56"/>
  <c r="E29" i="56"/>
  <c r="F29" i="56" s="1"/>
  <c r="J29" i="56" s="1"/>
  <c r="P29" i="56" s="1"/>
  <c r="S29" i="56" s="1"/>
  <c r="N37" i="56"/>
  <c r="E40" i="56"/>
  <c r="F40" i="56" s="1"/>
  <c r="J40" i="56" s="1"/>
  <c r="P40" i="56" s="1"/>
  <c r="E36" i="56"/>
  <c r="F36" i="56" s="1"/>
  <c r="J36" i="56" s="1"/>
  <c r="E27" i="56"/>
  <c r="F27" i="56" s="1"/>
  <c r="J27" i="56" s="1"/>
  <c r="P27" i="56" s="1"/>
  <c r="N24" i="56"/>
  <c r="N21" i="56"/>
  <c r="N45" i="56"/>
  <c r="N23" i="56"/>
  <c r="N54" i="56"/>
  <c r="N26" i="56"/>
  <c r="N13" i="56"/>
  <c r="N15" i="56"/>
  <c r="E43" i="52"/>
  <c r="F43" i="52" s="1"/>
  <c r="J43" i="52" s="1"/>
  <c r="P43" i="52" s="1"/>
  <c r="E24" i="52"/>
  <c r="F24" i="52" s="1"/>
  <c r="J24" i="52" s="1"/>
  <c r="P24" i="52" s="1"/>
  <c r="N45" i="52"/>
  <c r="N24" i="52"/>
  <c r="E21" i="52"/>
  <c r="F21" i="52" s="1"/>
  <c r="J21" i="52" s="1"/>
  <c r="N15" i="52"/>
  <c r="E26" i="52"/>
  <c r="F26" i="52" s="1"/>
  <c r="J26" i="52" s="1"/>
  <c r="E20" i="52"/>
  <c r="F20" i="52" s="1"/>
  <c r="J20" i="52" s="1"/>
  <c r="P20" i="52" s="1"/>
  <c r="N18" i="52"/>
  <c r="N28" i="52"/>
  <c r="E8" i="52"/>
  <c r="F8" i="52" s="1"/>
  <c r="J8" i="52" s="1"/>
  <c r="N11" i="52"/>
  <c r="N19" i="52"/>
  <c r="N22" i="52"/>
  <c r="E54" i="52"/>
  <c r="F54" i="52" s="1"/>
  <c r="J54" i="52" s="1"/>
  <c r="E50" i="52"/>
  <c r="F50" i="52" s="1"/>
  <c r="J50" i="52" s="1"/>
  <c r="P50" i="52" s="1"/>
  <c r="N43" i="52"/>
  <c r="N35" i="52"/>
  <c r="E15" i="52"/>
  <c r="F15" i="52" s="1"/>
  <c r="J15" i="52" s="1"/>
  <c r="P15" i="52" s="1"/>
  <c r="N51" i="52"/>
  <c r="C6" i="53"/>
  <c r="D6" i="53" s="1"/>
  <c r="D6" i="52"/>
  <c r="N32" i="52"/>
  <c r="E21" i="58"/>
  <c r="F21" i="58" s="1"/>
  <c r="J21" i="58" s="1"/>
  <c r="P21" i="58" s="1"/>
  <c r="N29" i="58"/>
  <c r="E19" i="54"/>
  <c r="F19" i="54" s="1"/>
  <c r="J19" i="54" s="1"/>
  <c r="N31" i="54"/>
  <c r="N31" i="55"/>
  <c r="S31" i="55" s="1"/>
  <c r="E42" i="60"/>
  <c r="F42" i="60" s="1"/>
  <c r="J42" i="60" s="1"/>
  <c r="N39" i="60"/>
  <c r="N44" i="60"/>
  <c r="P44" i="60"/>
  <c r="N21" i="60"/>
  <c r="P21" i="60"/>
  <c r="N55" i="60"/>
  <c r="N28" i="60"/>
  <c r="E30" i="60"/>
  <c r="F30" i="60" s="1"/>
  <c r="J30" i="60" s="1"/>
  <c r="E39" i="60"/>
  <c r="F39" i="60" s="1"/>
  <c r="J39" i="60" s="1"/>
  <c r="P39" i="60" s="1"/>
  <c r="E32" i="60"/>
  <c r="F32" i="60" s="1"/>
  <c r="J32" i="60" s="1"/>
  <c r="E36" i="60"/>
  <c r="F36" i="60" s="1"/>
  <c r="J36" i="60" s="1"/>
  <c r="P36" i="60" s="1"/>
  <c r="P19" i="60"/>
  <c r="N19" i="60"/>
  <c r="E50" i="60"/>
  <c r="F50" i="60" s="1"/>
  <c r="J50" i="60" s="1"/>
  <c r="P45" i="60"/>
  <c r="N45" i="60"/>
  <c r="E52" i="60"/>
  <c r="F52" i="60" s="1"/>
  <c r="J52" i="60" s="1"/>
  <c r="D14" i="60"/>
  <c r="C14" i="61"/>
  <c r="D14" i="61" s="1"/>
  <c r="N34" i="60"/>
  <c r="E30" i="58"/>
  <c r="F30" i="58" s="1"/>
  <c r="J30" i="58" s="1"/>
  <c r="E43" i="58"/>
  <c r="F43" i="58" s="1"/>
  <c r="J43" i="58" s="1"/>
  <c r="N34" i="58"/>
  <c r="N23" i="58"/>
  <c r="N20" i="58"/>
  <c r="N51" i="58"/>
  <c r="N48" i="58"/>
  <c r="E22" i="58"/>
  <c r="F22" i="58" s="1"/>
  <c r="J22" i="58" s="1"/>
  <c r="P22" i="58" s="1"/>
  <c r="N15" i="58"/>
  <c r="P15" i="58"/>
  <c r="E18" i="58"/>
  <c r="F18" i="58" s="1"/>
  <c r="J18" i="58" s="1"/>
  <c r="E19" i="58"/>
  <c r="F19" i="58" s="1"/>
  <c r="J19" i="58" s="1"/>
  <c r="E14" i="58"/>
  <c r="F14" i="58" s="1"/>
  <c r="J14" i="58" s="1"/>
  <c r="N17" i="56"/>
  <c r="E27" i="59"/>
  <c r="F27" i="59" s="1"/>
  <c r="J27" i="59" s="1"/>
  <c r="P27" i="59" s="1"/>
  <c r="S27" i="59" s="1"/>
  <c r="N36" i="59"/>
  <c r="P36" i="59"/>
  <c r="E20" i="59"/>
  <c r="F20" i="59" s="1"/>
  <c r="J20" i="59" s="1"/>
  <c r="P20" i="59" s="1"/>
  <c r="N17" i="59"/>
  <c r="P17" i="59"/>
  <c r="E55" i="59"/>
  <c r="F55" i="59" s="1"/>
  <c r="J55" i="59" s="1"/>
  <c r="P55" i="59" s="1"/>
  <c r="N15" i="59"/>
  <c r="E32" i="59"/>
  <c r="F32" i="59" s="1"/>
  <c r="J32" i="59" s="1"/>
  <c r="P32" i="59" s="1"/>
  <c r="N26" i="59"/>
  <c r="E25" i="59"/>
  <c r="F25" i="59" s="1"/>
  <c r="J25" i="59" s="1"/>
  <c r="N51" i="59"/>
  <c r="C13" i="60"/>
  <c r="D13" i="60" s="1"/>
  <c r="D13" i="59"/>
  <c r="N37" i="59"/>
  <c r="E52" i="59"/>
  <c r="F52" i="59" s="1"/>
  <c r="J52" i="59" s="1"/>
  <c r="P52" i="59" s="1"/>
  <c r="N46" i="59"/>
  <c r="E43" i="59"/>
  <c r="F43" i="59" s="1"/>
  <c r="J43" i="59" s="1"/>
  <c r="P43" i="59" s="1"/>
  <c r="E41" i="59"/>
  <c r="F41" i="59" s="1"/>
  <c r="J41" i="59" s="1"/>
  <c r="P41" i="59" s="1"/>
  <c r="N35" i="59"/>
  <c r="E23" i="59"/>
  <c r="F23" i="59" s="1"/>
  <c r="J23" i="59" s="1"/>
  <c r="I54" i="59"/>
  <c r="N33" i="58"/>
  <c r="E55" i="58"/>
  <c r="F55" i="58" s="1"/>
  <c r="J55" i="58" s="1"/>
  <c r="N53" i="53"/>
  <c r="N46" i="53"/>
  <c r="N39" i="53"/>
  <c r="E37" i="53"/>
  <c r="F37" i="53" s="1"/>
  <c r="J37" i="53" s="1"/>
  <c r="P37" i="53" s="1"/>
  <c r="E44" i="53"/>
  <c r="F44" i="53" s="1"/>
  <c r="J44" i="53" s="1"/>
  <c r="E48" i="53"/>
  <c r="F48" i="53" s="1"/>
  <c r="J48" i="53" s="1"/>
  <c r="P48" i="53" s="1"/>
  <c r="N19" i="53"/>
  <c r="E35" i="53"/>
  <c r="F35" i="53" s="1"/>
  <c r="J35" i="53" s="1"/>
  <c r="P35" i="53" s="1"/>
  <c r="E53" i="53"/>
  <c r="F53" i="53" s="1"/>
  <c r="J53" i="53" s="1"/>
  <c r="P53" i="53" s="1"/>
  <c r="N27" i="53"/>
  <c r="N35" i="53"/>
  <c r="N43" i="53"/>
  <c r="N32" i="53"/>
  <c r="P32" i="53"/>
  <c r="E41" i="53"/>
  <c r="F41" i="53" s="1"/>
  <c r="J41" i="53" s="1"/>
  <c r="G41" i="53"/>
  <c r="I41" i="53" s="1"/>
  <c r="N23" i="53"/>
  <c r="P23" i="53"/>
  <c r="N18" i="53"/>
  <c r="P29" i="53"/>
  <c r="N29" i="53"/>
  <c r="E42" i="53"/>
  <c r="F42" i="53" s="1"/>
  <c r="J42" i="53" s="1"/>
  <c r="P42" i="53" s="1"/>
  <c r="N22" i="53"/>
  <c r="E15" i="53"/>
  <c r="F15" i="53" s="1"/>
  <c r="J15" i="53" s="1"/>
  <c r="N20" i="53"/>
  <c r="E54" i="53"/>
  <c r="F54" i="53" s="1"/>
  <c r="J54" i="53" s="1"/>
  <c r="P54" i="53" s="1"/>
  <c r="N24" i="53"/>
  <c r="E14" i="53"/>
  <c r="F14" i="53" s="1"/>
  <c r="J14" i="53" s="1"/>
  <c r="P14" i="53" s="1"/>
  <c r="E49" i="53"/>
  <c r="F49" i="53" s="1"/>
  <c r="J49" i="53" s="1"/>
  <c r="E40" i="53"/>
  <c r="F40" i="53" s="1"/>
  <c r="J40" i="53" s="1"/>
  <c r="P40" i="53" s="1"/>
  <c r="N25" i="53"/>
  <c r="P25" i="53"/>
  <c r="E36" i="53"/>
  <c r="F36" i="53" s="1"/>
  <c r="J36" i="53" s="1"/>
  <c r="E24" i="53"/>
  <c r="F24" i="53" s="1"/>
  <c r="J24" i="53" s="1"/>
  <c r="P24" i="53" s="1"/>
  <c r="P56" i="58"/>
  <c r="N56" i="58"/>
  <c r="E46" i="58"/>
  <c r="F46" i="58" s="1"/>
  <c r="J46" i="58" s="1"/>
  <c r="P46" i="58" s="1"/>
  <c r="N25" i="54"/>
  <c r="N25" i="55"/>
  <c r="S25" i="55" s="1"/>
  <c r="E32" i="54"/>
  <c r="F32" i="54" s="1"/>
  <c r="J32" i="54" s="1"/>
  <c r="N49" i="54"/>
  <c r="N49" i="55"/>
  <c r="S49" i="55" s="1"/>
  <c r="I42" i="59"/>
  <c r="N8" i="54"/>
  <c r="L8" i="55"/>
  <c r="N8" i="55" s="1"/>
  <c r="E9" i="54"/>
  <c r="F9" i="54" s="1"/>
  <c r="J9" i="54" s="1"/>
  <c r="P9" i="54" s="1"/>
  <c r="E20" i="54"/>
  <c r="F20" i="54" s="1"/>
  <c r="J20" i="54" s="1"/>
  <c r="E12" i="54"/>
  <c r="F12" i="54" s="1"/>
  <c r="J12" i="54" s="1"/>
  <c r="P12" i="54" s="1"/>
  <c r="E45" i="54"/>
  <c r="F45" i="54" s="1"/>
  <c r="J45" i="54" s="1"/>
  <c r="P45" i="54" s="1"/>
  <c r="E36" i="54"/>
  <c r="F36" i="54" s="1"/>
  <c r="J36" i="54" s="1"/>
  <c r="P36" i="54" s="1"/>
  <c r="E17" i="54"/>
  <c r="F17" i="54" s="1"/>
  <c r="J17" i="54" s="1"/>
  <c r="E27" i="54"/>
  <c r="F27" i="54" s="1"/>
  <c r="J27" i="54" s="1"/>
  <c r="P27" i="54" s="1"/>
  <c r="E13" i="54"/>
  <c r="F13" i="54" s="1"/>
  <c r="J13" i="54" s="1"/>
  <c r="C8" i="55"/>
  <c r="D8" i="55" s="1"/>
  <c r="D8" i="54"/>
  <c r="N51" i="57"/>
  <c r="P51" i="57"/>
  <c r="E54" i="57"/>
  <c r="F54" i="57" s="1"/>
  <c r="J54" i="57" s="1"/>
  <c r="P54" i="57" s="1"/>
  <c r="N13" i="57"/>
  <c r="P13" i="57"/>
  <c r="E44" i="57"/>
  <c r="F44" i="57" s="1"/>
  <c r="J44" i="57" s="1"/>
  <c r="N38" i="57"/>
  <c r="P38" i="57"/>
  <c r="N16" i="57"/>
  <c r="N18" i="57"/>
  <c r="N30" i="57"/>
  <c r="E23" i="57"/>
  <c r="F23" i="57" s="1"/>
  <c r="J23" i="57" s="1"/>
  <c r="E43" i="57"/>
  <c r="F43" i="57" s="1"/>
  <c r="J43" i="57" s="1"/>
  <c r="C11" i="58"/>
  <c r="D11" i="58" s="1"/>
  <c r="D11" i="57"/>
  <c r="P46" i="57"/>
  <c r="N46" i="57"/>
  <c r="E26" i="57"/>
  <c r="F26" i="57" s="1"/>
  <c r="J26" i="57" s="1"/>
  <c r="P26" i="57" s="1"/>
  <c r="N17" i="57"/>
  <c r="N19" i="57"/>
  <c r="N12" i="57"/>
  <c r="P29" i="57"/>
  <c r="N29" i="57"/>
  <c r="N28" i="57"/>
  <c r="E36" i="57"/>
  <c r="F36" i="57" s="1"/>
  <c r="J36" i="57" s="1"/>
  <c r="N25" i="57"/>
  <c r="E12" i="57"/>
  <c r="F12" i="57" s="1"/>
  <c r="J12" i="57" s="1"/>
  <c r="P12" i="57" s="1"/>
  <c r="N45" i="57"/>
  <c r="E15" i="57"/>
  <c r="F15" i="57" s="1"/>
  <c r="J15" i="57" s="1"/>
  <c r="P15" i="57" s="1"/>
  <c r="E45" i="57"/>
  <c r="F45" i="57" s="1"/>
  <c r="J45" i="57" s="1"/>
  <c r="P45" i="57" s="1"/>
  <c r="E24" i="58"/>
  <c r="F24" i="58" s="1"/>
  <c r="J24" i="58" s="1"/>
  <c r="E41" i="58"/>
  <c r="F41" i="58" s="1"/>
  <c r="J41" i="58" s="1"/>
  <c r="P41" i="58" s="1"/>
  <c r="N42" i="58"/>
  <c r="E29" i="1"/>
  <c r="F29" i="1" s="1"/>
  <c r="J29" i="1" s="1"/>
  <c r="E7" i="1"/>
  <c r="F7" i="1" s="1"/>
  <c r="J7" i="1" s="1"/>
  <c r="E22" i="1"/>
  <c r="F22" i="1" s="1"/>
  <c r="J22" i="1" s="1"/>
  <c r="E31" i="1"/>
  <c r="F31" i="1" s="1"/>
  <c r="J31" i="1" s="1"/>
  <c r="E18" i="1"/>
  <c r="F18" i="1" s="1"/>
  <c r="J18" i="1" s="1"/>
  <c r="E20" i="1"/>
  <c r="F20" i="1" s="1"/>
  <c r="J20" i="1" s="1"/>
  <c r="E33" i="1"/>
  <c r="F33" i="1" s="1"/>
  <c r="J33" i="1" s="1"/>
  <c r="E8" i="1"/>
  <c r="F8" i="1" s="1"/>
  <c r="J8" i="1" s="1"/>
  <c r="E6" i="1"/>
  <c r="F6" i="1" s="1"/>
  <c r="J6" i="1" s="1"/>
  <c r="E41" i="1"/>
  <c r="F41" i="1" s="1"/>
  <c r="J41" i="1" s="1"/>
  <c r="E34" i="1"/>
  <c r="F34" i="1" s="1"/>
  <c r="J34" i="1" s="1"/>
  <c r="E40" i="1"/>
  <c r="F40" i="1" s="1"/>
  <c r="J40" i="1" s="1"/>
  <c r="E46" i="1"/>
  <c r="F46" i="1" s="1"/>
  <c r="J46" i="1" s="1"/>
  <c r="E56" i="1"/>
  <c r="F56" i="1" s="1"/>
  <c r="J56" i="1" s="1"/>
  <c r="E44" i="1"/>
  <c r="F44" i="1" s="1"/>
  <c r="J44" i="1" s="1"/>
  <c r="E18" i="54"/>
  <c r="F18" i="54" s="1"/>
  <c r="J18" i="54" s="1"/>
  <c r="P18" i="54" s="1"/>
  <c r="N41" i="54"/>
  <c r="N41" i="55"/>
  <c r="S41" i="55" s="1"/>
  <c r="N21" i="54"/>
  <c r="N21" i="55"/>
  <c r="S21" i="55" s="1"/>
  <c r="N47" i="54"/>
  <c r="N47" i="55"/>
  <c r="S47" i="55" s="1"/>
  <c r="E17" i="61"/>
  <c r="F17" i="61" s="1"/>
  <c r="J17" i="61" s="1"/>
  <c r="P17" i="61" s="1"/>
  <c r="E41" i="61"/>
  <c r="F41" i="61" s="1"/>
  <c r="J41" i="61" s="1"/>
  <c r="N37" i="61"/>
  <c r="P37" i="61"/>
  <c r="E25" i="61"/>
  <c r="F25" i="61" s="1"/>
  <c r="J25" i="61" s="1"/>
  <c r="P25" i="61" s="1"/>
  <c r="E19" i="61"/>
  <c r="F19" i="61" s="1"/>
  <c r="J19" i="61" s="1"/>
  <c r="P19" i="61" s="1"/>
  <c r="N16" i="61"/>
  <c r="E29" i="61"/>
  <c r="F29" i="61" s="1"/>
  <c r="J29" i="61" s="1"/>
  <c r="N36" i="61"/>
  <c r="N33" i="61"/>
  <c r="N53" i="61"/>
  <c r="N25" i="61"/>
  <c r="E18" i="61"/>
  <c r="F18" i="61" s="1"/>
  <c r="J18" i="61" s="1"/>
  <c r="P18" i="61" s="1"/>
  <c r="N24" i="61"/>
  <c r="E22" i="61"/>
  <c r="F22" i="61" s="1"/>
  <c r="J22" i="61" s="1"/>
  <c r="E51" i="61"/>
  <c r="F51" i="61" s="1"/>
  <c r="J51" i="61" s="1"/>
  <c r="N28" i="61"/>
  <c r="E28" i="61"/>
  <c r="F28" i="61" s="1"/>
  <c r="J28" i="61" s="1"/>
  <c r="P28" i="61" s="1"/>
  <c r="E39" i="61"/>
  <c r="F39" i="61" s="1"/>
  <c r="J39" i="61" s="1"/>
  <c r="P39" i="61" s="1"/>
  <c r="E46" i="61"/>
  <c r="F46" i="61" s="1"/>
  <c r="J46" i="61" s="1"/>
  <c r="N32" i="61"/>
  <c r="N18" i="61"/>
  <c r="N56" i="61"/>
  <c r="N17" i="61"/>
  <c r="N45" i="58"/>
  <c r="P45" i="58"/>
  <c r="E53" i="54"/>
  <c r="F53" i="54" s="1"/>
  <c r="J53" i="54" s="1"/>
  <c r="P24" i="54"/>
  <c r="N24" i="54"/>
  <c r="N24" i="55"/>
  <c r="S24" i="55" s="1"/>
  <c r="L10" i="57"/>
  <c r="N10" i="57" s="1"/>
  <c r="N10" i="56"/>
  <c r="D10" i="56"/>
  <c r="C10" i="57"/>
  <c r="D10" i="57" s="1"/>
  <c r="E55" i="56"/>
  <c r="F55" i="56" s="1"/>
  <c r="J55" i="56" s="1"/>
  <c r="E42" i="56"/>
  <c r="F42" i="56" s="1"/>
  <c r="J42" i="56" s="1"/>
  <c r="E48" i="56"/>
  <c r="F48" i="56" s="1"/>
  <c r="J48" i="56" s="1"/>
  <c r="E15" i="56"/>
  <c r="F15" i="56" s="1"/>
  <c r="J15" i="56" s="1"/>
  <c r="P15" i="56" s="1"/>
  <c r="N32" i="56"/>
  <c r="E38" i="56"/>
  <c r="F38" i="56" s="1"/>
  <c r="J38" i="56" s="1"/>
  <c r="P38" i="56" s="1"/>
  <c r="S38" i="56" s="1"/>
  <c r="E18" i="56"/>
  <c r="F18" i="56" s="1"/>
  <c r="J18" i="56" s="1"/>
  <c r="N11" i="56"/>
  <c r="E37" i="56"/>
  <c r="F37" i="56" s="1"/>
  <c r="J37" i="56" s="1"/>
  <c r="P37" i="56" s="1"/>
  <c r="E28" i="56"/>
  <c r="F28" i="56" s="1"/>
  <c r="J28" i="56" s="1"/>
  <c r="E54" i="56"/>
  <c r="F54" i="56" s="1"/>
  <c r="J54" i="56" s="1"/>
  <c r="P54" i="56" s="1"/>
  <c r="E17" i="56"/>
  <c r="F17" i="56" s="1"/>
  <c r="J17" i="56" s="1"/>
  <c r="P17" i="56" s="1"/>
  <c r="N30" i="56"/>
  <c r="P30" i="56"/>
  <c r="N35" i="56"/>
  <c r="N34" i="56"/>
  <c r="N36" i="56"/>
  <c r="P36" i="56"/>
  <c r="N51" i="56"/>
  <c r="P51" i="56"/>
  <c r="N14" i="56"/>
  <c r="N43" i="56"/>
  <c r="N46" i="52"/>
  <c r="E36" i="52"/>
  <c r="F36" i="52" s="1"/>
  <c r="J36" i="52" s="1"/>
  <c r="P36" i="52" s="1"/>
  <c r="N39" i="52"/>
  <c r="N55" i="52"/>
  <c r="E7" i="52"/>
  <c r="F7" i="52" s="1"/>
  <c r="J7" i="52" s="1"/>
  <c r="N53" i="52"/>
  <c r="E38" i="52"/>
  <c r="F38" i="52" s="1"/>
  <c r="J38" i="52" s="1"/>
  <c r="N34" i="52"/>
  <c r="E14" i="52"/>
  <c r="F14" i="52" s="1"/>
  <c r="J14" i="52" s="1"/>
  <c r="E11" i="52"/>
  <c r="F11" i="52" s="1"/>
  <c r="J11" i="52" s="1"/>
  <c r="P11" i="52" s="1"/>
  <c r="N25" i="52"/>
  <c r="E27" i="52"/>
  <c r="F27" i="52" s="1"/>
  <c r="J27" i="52" s="1"/>
  <c r="E9" i="52"/>
  <c r="F9" i="52" s="1"/>
  <c r="J9" i="52" s="1"/>
  <c r="E30" i="52"/>
  <c r="F30" i="52" s="1"/>
  <c r="J30" i="52" s="1"/>
  <c r="P30" i="52" s="1"/>
  <c r="N23" i="52"/>
  <c r="E31" i="52"/>
  <c r="F31" i="52" s="1"/>
  <c r="J31" i="52" s="1"/>
  <c r="N30" i="52"/>
  <c r="N50" i="52"/>
  <c r="E35" i="52"/>
  <c r="F35" i="52" s="1"/>
  <c r="J35" i="52" s="1"/>
  <c r="P35" i="52" s="1"/>
  <c r="N20" i="52"/>
  <c r="E28" i="52"/>
  <c r="F28" i="52" s="1"/>
  <c r="J28" i="52" s="1"/>
  <c r="P28" i="52" s="1"/>
  <c r="N13" i="52"/>
  <c r="E29" i="52"/>
  <c r="F29" i="52" s="1"/>
  <c r="J29" i="52" s="1"/>
  <c r="J31" i="57"/>
  <c r="P31" i="57" s="1"/>
  <c r="E49" i="58"/>
  <c r="F49" i="58" s="1"/>
  <c r="J49" i="58" s="1"/>
  <c r="E34" i="54"/>
  <c r="F34" i="54" s="1"/>
  <c r="J34" i="54" s="1"/>
  <c r="N37" i="54"/>
  <c r="N37" i="55"/>
  <c r="S37" i="55" s="1"/>
  <c r="N22" i="54"/>
  <c r="N22" i="55"/>
  <c r="S22" i="55" s="1"/>
  <c r="N55" i="54"/>
  <c r="N55" i="55"/>
  <c r="S55" i="55" s="1"/>
  <c r="J30" i="59"/>
  <c r="P30" i="59" s="1"/>
  <c r="E15" i="60"/>
  <c r="F15" i="60" s="1"/>
  <c r="J15" i="60" s="1"/>
  <c r="P15" i="60" s="1"/>
  <c r="N31" i="60"/>
  <c r="P31" i="60"/>
  <c r="E55" i="60"/>
  <c r="F55" i="60" s="1"/>
  <c r="J55" i="60" s="1"/>
  <c r="P55" i="60" s="1"/>
  <c r="N53" i="60"/>
  <c r="E53" i="60"/>
  <c r="F53" i="60" s="1"/>
  <c r="J53" i="60" s="1"/>
  <c r="P53" i="60" s="1"/>
  <c r="P32" i="60"/>
  <c r="N32" i="60"/>
  <c r="E26" i="60"/>
  <c r="F26" i="60" s="1"/>
  <c r="J26" i="60" s="1"/>
  <c r="P26" i="60" s="1"/>
  <c r="E35" i="60"/>
  <c r="F35" i="60" s="1"/>
  <c r="J35" i="60" s="1"/>
  <c r="P35" i="60" s="1"/>
  <c r="P52" i="60"/>
  <c r="N52" i="60"/>
  <c r="N37" i="60"/>
  <c r="P37" i="60"/>
  <c r="E49" i="60"/>
  <c r="F49" i="60" s="1"/>
  <c r="J49" i="60" s="1"/>
  <c r="E34" i="60"/>
  <c r="F34" i="60" s="1"/>
  <c r="J34" i="60" s="1"/>
  <c r="P34" i="60" s="1"/>
  <c r="E40" i="60"/>
  <c r="F40" i="60" s="1"/>
  <c r="J40" i="60" s="1"/>
  <c r="E18" i="60"/>
  <c r="F18" i="60" s="1"/>
  <c r="J18" i="60" s="1"/>
  <c r="P18" i="60" s="1"/>
  <c r="N26" i="60"/>
  <c r="N38" i="60"/>
  <c r="S38" i="60" s="1"/>
  <c r="P38" i="60"/>
  <c r="N43" i="60"/>
  <c r="P30" i="58"/>
  <c r="N30" i="58"/>
  <c r="E53" i="58"/>
  <c r="F53" i="58" s="1"/>
  <c r="J53" i="58" s="1"/>
  <c r="P53" i="58" s="1"/>
  <c r="N40" i="58"/>
  <c r="E48" i="58"/>
  <c r="F48" i="58" s="1"/>
  <c r="J48" i="58" s="1"/>
  <c r="P48" i="58" s="1"/>
  <c r="E23" i="58"/>
  <c r="F23" i="58" s="1"/>
  <c r="J23" i="58" s="1"/>
  <c r="P23" i="58" s="1"/>
  <c r="N39" i="58"/>
  <c r="N47" i="58"/>
  <c r="P18" i="58"/>
  <c r="N18" i="58"/>
  <c r="E50" i="58"/>
  <c r="F50" i="58" s="1"/>
  <c r="J50" i="58" s="1"/>
  <c r="P50" i="58" s="1"/>
  <c r="N14" i="58"/>
  <c r="P14" i="58"/>
  <c r="L12" i="59"/>
  <c r="N12" i="59" s="1"/>
  <c r="N12" i="58"/>
  <c r="E28" i="54"/>
  <c r="F28" i="54" s="1"/>
  <c r="J28" i="54" s="1"/>
  <c r="P28" i="54" s="1"/>
  <c r="E28" i="59"/>
  <c r="F28" i="59" s="1"/>
  <c r="J28" i="59" s="1"/>
  <c r="N19" i="59"/>
  <c r="N33" i="59"/>
  <c r="P33" i="59"/>
  <c r="N42" i="59"/>
  <c r="P42" i="59"/>
  <c r="N53" i="59"/>
  <c r="P53" i="59"/>
  <c r="N22" i="59"/>
  <c r="N49" i="59"/>
  <c r="N20" i="59"/>
  <c r="N25" i="59"/>
  <c r="P25" i="59"/>
  <c r="N21" i="59"/>
  <c r="P21" i="59"/>
  <c r="E29" i="59"/>
  <c r="F29" i="59" s="1"/>
  <c r="J29" i="59" s="1"/>
  <c r="N56" i="59"/>
  <c r="E26" i="59"/>
  <c r="F26" i="59" s="1"/>
  <c r="J26" i="59" s="1"/>
  <c r="P26" i="59" s="1"/>
  <c r="L13" i="60"/>
  <c r="N13" i="60" s="1"/>
  <c r="N13" i="59"/>
  <c r="E51" i="59"/>
  <c r="F51" i="59" s="1"/>
  <c r="J51" i="59" s="1"/>
  <c r="P51" i="59" s="1"/>
  <c r="E48" i="59"/>
  <c r="F48" i="59" s="1"/>
  <c r="J48" i="59" s="1"/>
  <c r="P48" i="59" s="1"/>
  <c r="E44" i="59"/>
  <c r="F44" i="59" s="1"/>
  <c r="J44" i="59" s="1"/>
  <c r="E50" i="59"/>
  <c r="F50" i="59" s="1"/>
  <c r="J50" i="59" s="1"/>
  <c r="N43" i="59"/>
  <c r="N41" i="59"/>
  <c r="E31" i="58"/>
  <c r="F31" i="58" s="1"/>
  <c r="J31" i="58" s="1"/>
  <c r="J54" i="59"/>
  <c r="P54" i="59" s="1"/>
  <c r="E52" i="58"/>
  <c r="F52" i="58" s="1"/>
  <c r="J52" i="58" s="1"/>
  <c r="P52" i="58" s="1"/>
  <c r="P15" i="53"/>
  <c r="N15" i="53"/>
  <c r="N51" i="53"/>
  <c r="P49" i="53"/>
  <c r="N49" i="53"/>
  <c r="P41" i="53"/>
  <c r="N41" i="53"/>
  <c r="E17" i="53"/>
  <c r="F17" i="53" s="1"/>
  <c r="J17" i="53" s="1"/>
  <c r="P17" i="53" s="1"/>
  <c r="E39" i="53"/>
  <c r="F39" i="53" s="1"/>
  <c r="J39" i="53" s="1"/>
  <c r="P39" i="53" s="1"/>
  <c r="P33" i="53"/>
  <c r="N33" i="53"/>
  <c r="N40" i="53"/>
  <c r="E20" i="53"/>
  <c r="F20" i="53" s="1"/>
  <c r="J20" i="53" s="1"/>
  <c r="P20" i="53" s="1"/>
  <c r="E22" i="53"/>
  <c r="F22" i="53" s="1"/>
  <c r="J22" i="53" s="1"/>
  <c r="P22" i="53" s="1"/>
  <c r="N34" i="53"/>
  <c r="N12" i="53"/>
  <c r="E8" i="53"/>
  <c r="F8" i="53" s="1"/>
  <c r="J8" i="53" s="1"/>
  <c r="P8" i="53" s="1"/>
  <c r="N47" i="53"/>
  <c r="E46" i="53"/>
  <c r="F46" i="53" s="1"/>
  <c r="J46" i="53" s="1"/>
  <c r="P46" i="53" s="1"/>
  <c r="L7" i="54"/>
  <c r="N7" i="54" s="1"/>
  <c r="N7" i="53"/>
  <c r="E45" i="53"/>
  <c r="F45" i="53" s="1"/>
  <c r="J45" i="53" s="1"/>
  <c r="P45" i="53" s="1"/>
  <c r="E9" i="53"/>
  <c r="F9" i="53" s="1"/>
  <c r="J9" i="53" s="1"/>
  <c r="E56" i="53"/>
  <c r="F56" i="53" s="1"/>
  <c r="J56" i="53" s="1"/>
  <c r="P56" i="53" s="1"/>
  <c r="E11" i="53"/>
  <c r="F11" i="53" s="1"/>
  <c r="J11" i="53" s="1"/>
  <c r="P11" i="53" s="1"/>
  <c r="E18" i="53"/>
  <c r="F18" i="53" s="1"/>
  <c r="J18" i="53" s="1"/>
  <c r="P18" i="53" s="1"/>
  <c r="E50" i="53"/>
  <c r="F50" i="53" s="1"/>
  <c r="J50" i="53" s="1"/>
  <c r="P50" i="53" s="1"/>
  <c r="E47" i="53"/>
  <c r="F47" i="53" s="1"/>
  <c r="J47" i="53" s="1"/>
  <c r="P47" i="53" s="1"/>
  <c r="N8" i="53"/>
  <c r="N36" i="53"/>
  <c r="P36" i="53"/>
  <c r="N33" i="54"/>
  <c r="N33" i="55"/>
  <c r="S33" i="55" s="1"/>
  <c r="N32" i="54"/>
  <c r="P32" i="54"/>
  <c r="N32" i="55"/>
  <c r="S32" i="55" s="1"/>
  <c r="N35" i="54"/>
  <c r="P35" i="54"/>
  <c r="N35" i="55"/>
  <c r="S35" i="55" s="1"/>
  <c r="N52" i="54"/>
  <c r="N52" i="55"/>
  <c r="S52" i="55" s="1"/>
  <c r="E52" i="54"/>
  <c r="F52" i="54" s="1"/>
  <c r="J52" i="54" s="1"/>
  <c r="P52" i="54" s="1"/>
  <c r="N20" i="54"/>
  <c r="P20" i="54"/>
  <c r="N20" i="55"/>
  <c r="S20" i="55" s="1"/>
  <c r="N14" i="54"/>
  <c r="P14" i="54"/>
  <c r="N14" i="55"/>
  <c r="S14" i="55" s="1"/>
  <c r="E23" i="54"/>
  <c r="F23" i="54" s="1"/>
  <c r="J23" i="54" s="1"/>
  <c r="E16" i="54"/>
  <c r="F16" i="54" s="1"/>
  <c r="J16" i="54" s="1"/>
  <c r="P16" i="54" s="1"/>
  <c r="E26" i="54"/>
  <c r="F26" i="54" s="1"/>
  <c r="J26" i="54" s="1"/>
  <c r="P26" i="54" s="1"/>
  <c r="E30" i="54"/>
  <c r="F30" i="54" s="1"/>
  <c r="J30" i="54" s="1"/>
  <c r="P23" i="54"/>
  <c r="N23" i="55"/>
  <c r="S23" i="55" s="1"/>
  <c r="N23" i="54"/>
  <c r="P42" i="54"/>
  <c r="N42" i="54"/>
  <c r="N42" i="55"/>
  <c r="S42" i="55" s="1"/>
  <c r="N39" i="55"/>
  <c r="S39" i="55" s="1"/>
  <c r="N39" i="54"/>
  <c r="E10" i="54"/>
  <c r="F10" i="54" s="1"/>
  <c r="J10" i="54" s="1"/>
  <c r="E11" i="54"/>
  <c r="F11" i="54" s="1"/>
  <c r="J11" i="54" s="1"/>
  <c r="P11" i="54" s="1"/>
  <c r="N46" i="54"/>
  <c r="N46" i="55"/>
  <c r="S46" i="55" s="1"/>
  <c r="N11" i="54"/>
  <c r="N11" i="55"/>
  <c r="S11" i="55" s="1"/>
  <c r="N22" i="57"/>
  <c r="N21" i="57"/>
  <c r="N37" i="57"/>
  <c r="N56" i="57"/>
  <c r="E41" i="57"/>
  <c r="F41" i="57" s="1"/>
  <c r="J41" i="57" s="1"/>
  <c r="P41" i="57" s="1"/>
  <c r="E33" i="57"/>
  <c r="F33" i="57" s="1"/>
  <c r="J33" i="57" s="1"/>
  <c r="P33" i="57" s="1"/>
  <c r="N23" i="57"/>
  <c r="P23" i="57"/>
  <c r="N54" i="57"/>
  <c r="E22" i="57"/>
  <c r="F22" i="57" s="1"/>
  <c r="J22" i="57" s="1"/>
  <c r="P22" i="57" s="1"/>
  <c r="N47" i="57"/>
  <c r="N35" i="57"/>
  <c r="E42" i="57"/>
  <c r="F42" i="57" s="1"/>
  <c r="J42" i="57" s="1"/>
  <c r="L11" i="58"/>
  <c r="N11" i="58" s="1"/>
  <c r="N11" i="57"/>
  <c r="E28" i="57"/>
  <c r="F28" i="57" s="1"/>
  <c r="J28" i="57" s="1"/>
  <c r="P28" i="57" s="1"/>
  <c r="E30" i="57"/>
  <c r="F30" i="57" s="1"/>
  <c r="J30" i="57" s="1"/>
  <c r="P30" i="57" s="1"/>
  <c r="E56" i="57"/>
  <c r="F56" i="57" s="1"/>
  <c r="J56" i="57" s="1"/>
  <c r="P56" i="57" s="1"/>
  <c r="E55" i="57"/>
  <c r="F55" i="57" s="1"/>
  <c r="J55" i="57" s="1"/>
  <c r="E21" i="57"/>
  <c r="F21" i="57" s="1"/>
  <c r="J21" i="57" s="1"/>
  <c r="P21" i="57" s="1"/>
  <c r="N41" i="57"/>
  <c r="N52" i="57"/>
  <c r="P52" i="57"/>
  <c r="E37" i="57"/>
  <c r="F37" i="57" s="1"/>
  <c r="J37" i="57" s="1"/>
  <c r="P37" i="57" s="1"/>
  <c r="E17" i="57"/>
  <c r="F17" i="57" s="1"/>
  <c r="J17" i="57" s="1"/>
  <c r="P17" i="57" s="1"/>
  <c r="P48" i="57"/>
  <c r="N48" i="57"/>
  <c r="N31" i="57"/>
  <c r="N24" i="58"/>
  <c r="P24" i="58"/>
  <c r="N37" i="58"/>
  <c r="E17" i="58"/>
  <c r="F17" i="58" s="1"/>
  <c r="J17" i="58" s="1"/>
  <c r="P17" i="58" s="1"/>
  <c r="E27" i="58"/>
  <c r="F27" i="58" s="1"/>
  <c r="J27" i="58" s="1"/>
  <c r="E14" i="1"/>
  <c r="F14" i="1" s="1"/>
  <c r="J14" i="1" s="1"/>
  <c r="E19" i="1"/>
  <c r="F19" i="1" s="1"/>
  <c r="J19" i="1" s="1"/>
  <c r="E54" i="1"/>
  <c r="F54" i="1" s="1"/>
  <c r="J54" i="1" s="1"/>
  <c r="E17" i="1"/>
  <c r="F17" i="1" s="1"/>
  <c r="J17" i="1" s="1"/>
  <c r="E9" i="1"/>
  <c r="F9" i="1" s="1"/>
  <c r="J9" i="1" s="1"/>
  <c r="E43" i="1"/>
  <c r="F43" i="1" s="1"/>
  <c r="J43" i="1" s="1"/>
  <c r="E53" i="1"/>
  <c r="F53" i="1" s="1"/>
  <c r="J53" i="1" s="1"/>
  <c r="E47" i="1"/>
  <c r="F47" i="1" s="1"/>
  <c r="J47" i="1" s="1"/>
  <c r="E25" i="1"/>
  <c r="F25" i="1" s="1"/>
  <c r="J25" i="1" s="1"/>
  <c r="E38" i="1"/>
  <c r="F38" i="1" s="1"/>
  <c r="J38" i="1" s="1"/>
  <c r="E30" i="1"/>
  <c r="F30" i="1" s="1"/>
  <c r="J30" i="1" s="1"/>
  <c r="E13" i="1"/>
  <c r="F13" i="1" s="1"/>
  <c r="J13" i="1" s="1"/>
  <c r="E39" i="1"/>
  <c r="F39" i="1" s="1"/>
  <c r="J39" i="1" s="1"/>
  <c r="E51" i="1"/>
  <c r="F51" i="1" s="1"/>
  <c r="J51" i="1" s="1"/>
  <c r="N18" i="54"/>
  <c r="N18" i="55"/>
  <c r="S18" i="55" s="1"/>
  <c r="E41" i="54"/>
  <c r="F41" i="54" s="1"/>
  <c r="J41" i="54" s="1"/>
  <c r="P41" i="54" s="1"/>
  <c r="E47" i="54"/>
  <c r="F47" i="54" s="1"/>
  <c r="J47" i="54" s="1"/>
  <c r="P47" i="54" s="1"/>
  <c r="E48" i="54"/>
  <c r="F48" i="54" s="1"/>
  <c r="J48" i="54" s="1"/>
  <c r="P48" i="54" s="1"/>
  <c r="E55" i="61"/>
  <c r="F55" i="61" s="1"/>
  <c r="J55" i="61" s="1"/>
  <c r="P55" i="61" s="1"/>
  <c r="N31" i="61"/>
  <c r="E16" i="61"/>
  <c r="F16" i="61" s="1"/>
  <c r="J16" i="61" s="1"/>
  <c r="P16" i="61" s="1"/>
  <c r="E27" i="61"/>
  <c r="F27" i="61" s="1"/>
  <c r="J27" i="61" s="1"/>
  <c r="P27" i="61" s="1"/>
  <c r="E56" i="61"/>
  <c r="F56" i="61" s="1"/>
  <c r="J56" i="61" s="1"/>
  <c r="P56" i="61" s="1"/>
  <c r="E33" i="61"/>
  <c r="F33" i="61" s="1"/>
  <c r="J33" i="61" s="1"/>
  <c r="P33" i="61" s="1"/>
  <c r="N38" i="61"/>
  <c r="E40" i="61"/>
  <c r="F40" i="61" s="1"/>
  <c r="J40" i="61" s="1"/>
  <c r="P40" i="61" s="1"/>
  <c r="E15" i="61"/>
  <c r="F15" i="61" s="1"/>
  <c r="J15" i="61" s="1"/>
  <c r="P15" i="61" s="1"/>
  <c r="N55" i="61"/>
  <c r="P41" i="61"/>
  <c r="N41" i="61"/>
  <c r="E31" i="61"/>
  <c r="F31" i="61" s="1"/>
  <c r="J31" i="61" s="1"/>
  <c r="P31" i="61" s="1"/>
  <c r="N40" i="61"/>
  <c r="E21" i="61"/>
  <c r="F21" i="61" s="1"/>
  <c r="J21" i="61" s="1"/>
  <c r="P21" i="61" s="1"/>
  <c r="E23" i="61"/>
  <c r="F23" i="61" s="1"/>
  <c r="J23" i="61" s="1"/>
  <c r="P23" i="61" s="1"/>
  <c r="E38" i="61"/>
  <c r="F38" i="61" s="1"/>
  <c r="J38" i="61" s="1"/>
  <c r="P38" i="61" s="1"/>
  <c r="E30" i="61"/>
  <c r="F30" i="61" s="1"/>
  <c r="J30" i="61" s="1"/>
  <c r="P30" i="61" s="1"/>
  <c r="E54" i="61"/>
  <c r="F54" i="61" s="1"/>
  <c r="J54" i="61" s="1"/>
  <c r="P54" i="61" s="1"/>
  <c r="N52" i="61"/>
  <c r="P29" i="61"/>
  <c r="N29" i="61"/>
  <c r="E32" i="61"/>
  <c r="F32" i="61" s="1"/>
  <c r="J32" i="61" s="1"/>
  <c r="P32" i="61" s="1"/>
  <c r="E45" i="61"/>
  <c r="F45" i="61" s="1"/>
  <c r="J45" i="61" s="1"/>
  <c r="P45" i="61" s="1"/>
  <c r="N30" i="61"/>
  <c r="E26" i="58"/>
  <c r="F26" i="58" s="1"/>
  <c r="J26" i="58" s="1"/>
  <c r="P26" i="58" s="1"/>
  <c r="N53" i="55"/>
  <c r="S53" i="55" s="1"/>
  <c r="N53" i="54"/>
  <c r="P53" i="54"/>
  <c r="E43" i="56"/>
  <c r="F43" i="56" s="1"/>
  <c r="J43" i="56" s="1"/>
  <c r="P43" i="56" s="1"/>
  <c r="E56" i="56"/>
  <c r="F56" i="56" s="1"/>
  <c r="J56" i="56" s="1"/>
  <c r="P56" i="56" s="1"/>
  <c r="E25" i="56"/>
  <c r="F25" i="56" s="1"/>
  <c r="J25" i="56" s="1"/>
  <c r="P25" i="56" s="1"/>
  <c r="N50" i="56"/>
  <c r="E23" i="56"/>
  <c r="F23" i="56" s="1"/>
  <c r="J23" i="56" s="1"/>
  <c r="P23" i="56" s="1"/>
  <c r="E31" i="56"/>
  <c r="F31" i="56" s="1"/>
  <c r="J31" i="56" s="1"/>
  <c r="N20" i="56"/>
  <c r="E39" i="56"/>
  <c r="F39" i="56" s="1"/>
  <c r="J39" i="56" s="1"/>
  <c r="P39" i="56" s="1"/>
  <c r="E35" i="56"/>
  <c r="F35" i="56" s="1"/>
  <c r="J35" i="56" s="1"/>
  <c r="P35" i="56" s="1"/>
  <c r="E45" i="56"/>
  <c r="F45" i="56" s="1"/>
  <c r="J45" i="56" s="1"/>
  <c r="P45" i="56" s="1"/>
  <c r="E12" i="56"/>
  <c r="F12" i="56" s="1"/>
  <c r="J12" i="56" s="1"/>
  <c r="E53" i="56"/>
  <c r="F53" i="56" s="1"/>
  <c r="J53" i="56" s="1"/>
  <c r="P53" i="56" s="1"/>
  <c r="E32" i="56"/>
  <c r="F32" i="56" s="1"/>
  <c r="J32" i="56" s="1"/>
  <c r="P32" i="56" s="1"/>
  <c r="N47" i="56"/>
  <c r="N39" i="56"/>
  <c r="N27" i="56"/>
  <c r="N22" i="56"/>
  <c r="P22" i="56"/>
  <c r="N19" i="56"/>
  <c r="P19" i="56"/>
  <c r="N48" i="56"/>
  <c r="P48" i="56"/>
  <c r="N53" i="56"/>
  <c r="E39" i="52"/>
  <c r="F39" i="52" s="1"/>
  <c r="J39" i="52" s="1"/>
  <c r="P39" i="52" s="1"/>
  <c r="N40" i="52"/>
  <c r="P29" i="52"/>
  <c r="N29" i="52"/>
  <c r="E47" i="52"/>
  <c r="F47" i="52" s="1"/>
  <c r="J47" i="52" s="1"/>
  <c r="N42" i="52"/>
  <c r="E23" i="52"/>
  <c r="F23" i="52" s="1"/>
  <c r="J23" i="52" s="1"/>
  <c r="P23" i="52" s="1"/>
  <c r="N36" i="52"/>
  <c r="E52" i="52"/>
  <c r="F52" i="52" s="1"/>
  <c r="J52" i="52" s="1"/>
  <c r="P52" i="52" s="1"/>
  <c r="E22" i="52"/>
  <c r="F22" i="52" s="1"/>
  <c r="J22" i="52" s="1"/>
  <c r="P22" i="52" s="1"/>
  <c r="E10" i="52"/>
  <c r="F10" i="52" s="1"/>
  <c r="J10" i="52" s="1"/>
  <c r="E33" i="52"/>
  <c r="F33" i="52" s="1"/>
  <c r="J33" i="52" s="1"/>
  <c r="E16" i="52"/>
  <c r="F16" i="52" s="1"/>
  <c r="J16" i="52" s="1"/>
  <c r="P16" i="52" s="1"/>
  <c r="N8" i="52"/>
  <c r="P8" i="52"/>
  <c r="E49" i="52"/>
  <c r="F49" i="52" s="1"/>
  <c r="J49" i="52" s="1"/>
  <c r="P49" i="52" s="1"/>
  <c r="E53" i="52"/>
  <c r="F53" i="52" s="1"/>
  <c r="J53" i="52" s="1"/>
  <c r="P53" i="52" s="1"/>
  <c r="E40" i="52"/>
  <c r="F40" i="52" s="1"/>
  <c r="J40" i="52" s="1"/>
  <c r="P40" i="52" s="1"/>
  <c r="E41" i="52"/>
  <c r="F41" i="52" s="1"/>
  <c r="J41" i="52" s="1"/>
  <c r="N52" i="52"/>
  <c r="N44" i="52"/>
  <c r="E25" i="52"/>
  <c r="F25" i="52" s="1"/>
  <c r="J25" i="52" s="1"/>
  <c r="P25" i="52" s="1"/>
  <c r="N27" i="52"/>
  <c r="P27" i="52"/>
  <c r="N16" i="52"/>
  <c r="N7" i="52"/>
  <c r="P7" i="52"/>
  <c r="E51" i="52"/>
  <c r="F51" i="52" s="1"/>
  <c r="J51" i="52" s="1"/>
  <c r="P51" i="52" s="1"/>
  <c r="N12" i="52"/>
  <c r="N49" i="52"/>
  <c r="E42" i="52"/>
  <c r="F42" i="52" s="1"/>
  <c r="J42" i="52" s="1"/>
  <c r="P42" i="52" s="1"/>
  <c r="N54" i="52"/>
  <c r="P54" i="52"/>
  <c r="E44" i="52"/>
  <c r="F44" i="52" s="1"/>
  <c r="J44" i="52" s="1"/>
  <c r="P44" i="52" s="1"/>
  <c r="E34" i="52"/>
  <c r="F34" i="52" s="1"/>
  <c r="J34" i="52" s="1"/>
  <c r="P34" i="52" s="1"/>
  <c r="N21" i="52"/>
  <c r="P21" i="52"/>
  <c r="E29" i="58"/>
  <c r="F29" i="58" s="1"/>
  <c r="J29" i="58" s="1"/>
  <c r="P29" i="58" s="1"/>
  <c r="E25" i="58"/>
  <c r="F25" i="58" s="1"/>
  <c r="J25" i="58" s="1"/>
  <c r="N36" i="58"/>
  <c r="N49" i="58"/>
  <c r="P49" i="58"/>
  <c r="N50" i="54"/>
  <c r="N50" i="55"/>
  <c r="S50" i="55" s="1"/>
  <c r="E37" i="54"/>
  <c r="F37" i="54" s="1"/>
  <c r="J37" i="54" s="1"/>
  <c r="P37" i="54" s="1"/>
  <c r="E22" i="54"/>
  <c r="F22" i="54" s="1"/>
  <c r="J22" i="54" s="1"/>
  <c r="P22" i="54" s="1"/>
  <c r="E43" i="54"/>
  <c r="F43" i="54" s="1"/>
  <c r="J43" i="54" s="1"/>
  <c r="E55" i="54"/>
  <c r="F55" i="54" s="1"/>
  <c r="J55" i="54" s="1"/>
  <c r="P55" i="54" s="1"/>
  <c r="N46" i="58"/>
  <c r="S40" i="56"/>
  <c r="N23" i="60"/>
  <c r="N46" i="60"/>
  <c r="P46" i="60"/>
  <c r="E23" i="60"/>
  <c r="F23" i="60" s="1"/>
  <c r="J23" i="60" s="1"/>
  <c r="P23" i="60" s="1"/>
  <c r="E41" i="60"/>
  <c r="F41" i="60" s="1"/>
  <c r="J41" i="60" s="1"/>
  <c r="P41" i="60" s="1"/>
  <c r="N49" i="60"/>
  <c r="P49" i="60"/>
  <c r="E22" i="60"/>
  <c r="F22" i="60" s="1"/>
  <c r="J22" i="60" s="1"/>
  <c r="P22" i="60" s="1"/>
  <c r="E17" i="60"/>
  <c r="F17" i="60" s="1"/>
  <c r="J17" i="60" s="1"/>
  <c r="P17" i="60" s="1"/>
  <c r="N40" i="60"/>
  <c r="P40" i="60"/>
  <c r="E54" i="60"/>
  <c r="F54" i="60" s="1"/>
  <c r="J54" i="60" s="1"/>
  <c r="P54" i="60" s="1"/>
  <c r="N30" i="60"/>
  <c r="P30" i="60"/>
  <c r="N22" i="60"/>
  <c r="P42" i="60"/>
  <c r="N42" i="60"/>
  <c r="E43" i="60"/>
  <c r="F43" i="60" s="1"/>
  <c r="J43" i="60" s="1"/>
  <c r="P43" i="60" s="1"/>
  <c r="N16" i="60"/>
  <c r="N54" i="60"/>
  <c r="N25" i="60"/>
  <c r="N50" i="60"/>
  <c r="P50" i="60"/>
  <c r="N24" i="60"/>
  <c r="N18" i="60"/>
  <c r="N29" i="60"/>
  <c r="E24" i="60"/>
  <c r="F24" i="60" s="1"/>
  <c r="J24" i="60" s="1"/>
  <c r="P24" i="60" s="1"/>
  <c r="E33" i="60"/>
  <c r="F33" i="60" s="1"/>
  <c r="J33" i="60" s="1"/>
  <c r="P33" i="60" s="1"/>
  <c r="E27" i="60"/>
  <c r="F27" i="60" s="1"/>
  <c r="J27" i="60" s="1"/>
  <c r="P27" i="60" s="1"/>
  <c r="E29" i="60"/>
  <c r="F29" i="60" s="1"/>
  <c r="J29" i="60" s="1"/>
  <c r="P29" i="60" s="1"/>
  <c r="E25" i="60"/>
  <c r="F25" i="60" s="1"/>
  <c r="J25" i="60" s="1"/>
  <c r="P25" i="60" s="1"/>
  <c r="N20" i="60"/>
  <c r="P20" i="60"/>
  <c r="E51" i="60"/>
  <c r="F51" i="60" s="1"/>
  <c r="J51" i="60" s="1"/>
  <c r="P51" i="60" s="1"/>
  <c r="E28" i="60"/>
  <c r="F28" i="60" s="1"/>
  <c r="J28" i="60" s="1"/>
  <c r="P28" i="60" s="1"/>
  <c r="N17" i="60"/>
  <c r="P43" i="58"/>
  <c r="N43" i="58"/>
  <c r="E20" i="58"/>
  <c r="F20" i="58" s="1"/>
  <c r="J20" i="58" s="1"/>
  <c r="P20" i="58" s="1"/>
  <c r="E40" i="58"/>
  <c r="F40" i="58" s="1"/>
  <c r="J40" i="58" s="1"/>
  <c r="P40" i="58" s="1"/>
  <c r="E28" i="58"/>
  <c r="F28" i="58" s="1"/>
  <c r="J28" i="58" s="1"/>
  <c r="P28" i="58" s="1"/>
  <c r="N44" i="58"/>
  <c r="P44" i="58"/>
  <c r="E51" i="58"/>
  <c r="F51" i="58" s="1"/>
  <c r="J51" i="58" s="1"/>
  <c r="P51" i="58" s="1"/>
  <c r="N19" i="58"/>
  <c r="P19" i="58"/>
  <c r="E39" i="58"/>
  <c r="F39" i="58" s="1"/>
  <c r="J39" i="58" s="1"/>
  <c r="P39" i="58" s="1"/>
  <c r="E47" i="58"/>
  <c r="F47" i="58" s="1"/>
  <c r="J47" i="58" s="1"/>
  <c r="P47" i="58" s="1"/>
  <c r="P40" i="54"/>
  <c r="N40" i="55"/>
  <c r="S40" i="55" s="1"/>
  <c r="N40" i="54"/>
  <c r="E15" i="59"/>
  <c r="F15" i="59" s="1"/>
  <c r="J15" i="59" s="1"/>
  <c r="P15" i="59" s="1"/>
  <c r="E45" i="59"/>
  <c r="F45" i="59" s="1"/>
  <c r="J45" i="59" s="1"/>
  <c r="P45" i="59" s="1"/>
  <c r="E49" i="59"/>
  <c r="F49" i="59" s="1"/>
  <c r="J49" i="59" s="1"/>
  <c r="P49" i="59" s="1"/>
  <c r="N29" i="59"/>
  <c r="P29" i="59"/>
  <c r="N31" i="59"/>
  <c r="P31" i="59"/>
  <c r="N45" i="59"/>
  <c r="E37" i="59"/>
  <c r="F37" i="59" s="1"/>
  <c r="J37" i="59" s="1"/>
  <c r="P37" i="59" s="1"/>
  <c r="E19" i="59"/>
  <c r="F19" i="59" s="1"/>
  <c r="J19" i="59" s="1"/>
  <c r="P19" i="59" s="1"/>
  <c r="N28" i="59"/>
  <c r="P28" i="59"/>
  <c r="N47" i="59"/>
  <c r="E38" i="59"/>
  <c r="F38" i="59" s="1"/>
  <c r="J38" i="59" s="1"/>
  <c r="P38" i="59" s="1"/>
  <c r="E24" i="59"/>
  <c r="F24" i="59" s="1"/>
  <c r="J24" i="59" s="1"/>
  <c r="P24" i="59" s="1"/>
  <c r="E47" i="59"/>
  <c r="F47" i="59" s="1"/>
  <c r="J47" i="59" s="1"/>
  <c r="P47" i="59" s="1"/>
  <c r="G47" i="59"/>
  <c r="I47" i="59" s="1"/>
  <c r="N24" i="59"/>
  <c r="E16" i="59"/>
  <c r="F16" i="59" s="1"/>
  <c r="J16" i="59" s="1"/>
  <c r="P16" i="59" s="1"/>
  <c r="N54" i="59"/>
  <c r="N52" i="59"/>
  <c r="N44" i="59"/>
  <c r="P44" i="59"/>
  <c r="N50" i="59"/>
  <c r="P50" i="59"/>
  <c r="N14" i="59"/>
  <c r="P14" i="59"/>
  <c r="N23" i="59"/>
  <c r="P23" i="59"/>
  <c r="N31" i="58"/>
  <c r="P31" i="58"/>
  <c r="E33" i="58"/>
  <c r="F33" i="58" s="1"/>
  <c r="J33" i="58" s="1"/>
  <c r="P33" i="58" s="1"/>
  <c r="P55" i="58"/>
  <c r="N55" i="58"/>
  <c r="N28" i="53"/>
  <c r="P28" i="53"/>
  <c r="N16" i="53"/>
  <c r="E19" i="53"/>
  <c r="F19" i="53" s="1"/>
  <c r="J19" i="53" s="1"/>
  <c r="P19" i="53" s="1"/>
  <c r="G19" i="53"/>
  <c r="I19" i="53" s="1"/>
  <c r="N38" i="53"/>
  <c r="P38" i="53"/>
  <c r="N52" i="53"/>
  <c r="E51" i="53"/>
  <c r="F51" i="53" s="1"/>
  <c r="J51" i="53" s="1"/>
  <c r="P51" i="53" s="1"/>
  <c r="N10" i="53"/>
  <c r="E31" i="53"/>
  <c r="F31" i="53" s="1"/>
  <c r="J31" i="53" s="1"/>
  <c r="P31" i="53" s="1"/>
  <c r="N45" i="53"/>
  <c r="E52" i="53"/>
  <c r="F52" i="53" s="1"/>
  <c r="J52" i="53" s="1"/>
  <c r="P52" i="53" s="1"/>
  <c r="C7" i="54"/>
  <c r="D7" i="54" s="1"/>
  <c r="D7" i="53"/>
  <c r="N31" i="53"/>
  <c r="N13" i="53"/>
  <c r="E16" i="53"/>
  <c r="F16" i="53" s="1"/>
  <c r="J16" i="53" s="1"/>
  <c r="P16" i="53" s="1"/>
  <c r="E34" i="53"/>
  <c r="F34" i="53" s="1"/>
  <c r="J34" i="53" s="1"/>
  <c r="P34" i="53" s="1"/>
  <c r="E10" i="53"/>
  <c r="F10" i="53" s="1"/>
  <c r="J10" i="53" s="1"/>
  <c r="P10" i="53" s="1"/>
  <c r="E12" i="53"/>
  <c r="F12" i="53" s="1"/>
  <c r="J12" i="53" s="1"/>
  <c r="P12" i="53" s="1"/>
  <c r="N9" i="53"/>
  <c r="P9" i="53"/>
  <c r="E27" i="53"/>
  <c r="F27" i="53" s="1"/>
  <c r="J27" i="53" s="1"/>
  <c r="P27" i="53" s="1"/>
  <c r="E13" i="53"/>
  <c r="F13" i="53" s="1"/>
  <c r="J13" i="53" s="1"/>
  <c r="P13" i="53" s="1"/>
  <c r="E43" i="53"/>
  <c r="F43" i="53" s="1"/>
  <c r="J43" i="53" s="1"/>
  <c r="P43" i="53" s="1"/>
  <c r="P44" i="53"/>
  <c r="N44" i="53"/>
  <c r="E21" i="53"/>
  <c r="F21" i="53" s="1"/>
  <c r="J21" i="53" s="1"/>
  <c r="P21" i="53" s="1"/>
  <c r="P55" i="53"/>
  <c r="N55" i="53"/>
  <c r="N32" i="58"/>
  <c r="E25" i="54"/>
  <c r="F25" i="54" s="1"/>
  <c r="J25" i="54" s="1"/>
  <c r="P25" i="54" s="1"/>
  <c r="E33" i="54"/>
  <c r="F33" i="54" s="1"/>
  <c r="J33" i="54" s="1"/>
  <c r="P33" i="54" s="1"/>
  <c r="E49" i="54"/>
  <c r="F49" i="54" s="1"/>
  <c r="J49" i="54" s="1"/>
  <c r="P49" i="54" s="1"/>
  <c r="P38" i="54"/>
  <c r="N38" i="54"/>
  <c r="N38" i="55"/>
  <c r="S38" i="55" s="1"/>
  <c r="S16" i="55"/>
  <c r="N44" i="54"/>
  <c r="N44" i="55"/>
  <c r="S44" i="55" s="1"/>
  <c r="P44" i="54"/>
  <c r="N30" i="54"/>
  <c r="P30" i="54"/>
  <c r="N30" i="55"/>
  <c r="S30" i="55" s="1"/>
  <c r="N36" i="54"/>
  <c r="N36" i="55"/>
  <c r="S36" i="55" s="1"/>
  <c r="E15" i="54"/>
  <c r="F15" i="54" s="1"/>
  <c r="J15" i="54" s="1"/>
  <c r="P15" i="54" s="1"/>
  <c r="E39" i="54"/>
  <c r="F39" i="54" s="1"/>
  <c r="J39" i="54" s="1"/>
  <c r="P39" i="54" s="1"/>
  <c r="N16" i="54"/>
  <c r="E46" i="54"/>
  <c r="F46" i="54" s="1"/>
  <c r="J46" i="54" s="1"/>
  <c r="P46" i="54" s="1"/>
  <c r="N51" i="54"/>
  <c r="P51" i="54"/>
  <c r="N51" i="55"/>
  <c r="S51" i="55" s="1"/>
  <c r="N13" i="54"/>
  <c r="P13" i="54"/>
  <c r="N13" i="55"/>
  <c r="S13" i="55" s="1"/>
  <c r="N17" i="54"/>
  <c r="P17" i="54"/>
  <c r="N17" i="55"/>
  <c r="S17" i="55" s="1"/>
  <c r="N10" i="54"/>
  <c r="P10" i="54"/>
  <c r="N10" i="55"/>
  <c r="S10" i="55" s="1"/>
  <c r="N15" i="54"/>
  <c r="N15" i="55"/>
  <c r="S15" i="55" s="1"/>
  <c r="E50" i="57"/>
  <c r="F50" i="57" s="1"/>
  <c r="J50" i="57" s="1"/>
  <c r="P50" i="57" s="1"/>
  <c r="N26" i="57"/>
  <c r="E39" i="57"/>
  <c r="F39" i="57" s="1"/>
  <c r="J39" i="57" s="1"/>
  <c r="P39" i="57" s="1"/>
  <c r="N24" i="57"/>
  <c r="E49" i="57"/>
  <c r="F49" i="57" s="1"/>
  <c r="J49" i="57" s="1"/>
  <c r="P49" i="57" s="1"/>
  <c r="N55" i="57"/>
  <c r="P55" i="57"/>
  <c r="P20" i="57"/>
  <c r="N20" i="57"/>
  <c r="E35" i="57"/>
  <c r="F35" i="57" s="1"/>
  <c r="J35" i="57" s="1"/>
  <c r="P35" i="57" s="1"/>
  <c r="N42" i="57"/>
  <c r="P42" i="57"/>
  <c r="N39" i="57"/>
  <c r="E24" i="57"/>
  <c r="F24" i="57" s="1"/>
  <c r="J24" i="57" s="1"/>
  <c r="P24" i="57" s="1"/>
  <c r="P43" i="57"/>
  <c r="N43" i="57"/>
  <c r="S43" i="57" s="1"/>
  <c r="N14" i="57"/>
  <c r="E25" i="57"/>
  <c r="F25" i="57" s="1"/>
  <c r="J25" i="57" s="1"/>
  <c r="P25" i="57" s="1"/>
  <c r="E34" i="57"/>
  <c r="F34" i="57" s="1"/>
  <c r="J34" i="57" s="1"/>
  <c r="P34" i="57" s="1"/>
  <c r="E47" i="57"/>
  <c r="F47" i="57" s="1"/>
  <c r="J47" i="57" s="1"/>
  <c r="P47" i="57" s="1"/>
  <c r="N44" i="57"/>
  <c r="P44" i="57"/>
  <c r="N36" i="57"/>
  <c r="P36" i="57"/>
  <c r="E18" i="57"/>
  <c r="F18" i="57" s="1"/>
  <c r="J18" i="57" s="1"/>
  <c r="P18" i="57" s="1"/>
  <c r="E14" i="57"/>
  <c r="F14" i="57" s="1"/>
  <c r="J14" i="57" s="1"/>
  <c r="P14" i="57" s="1"/>
  <c r="P40" i="57"/>
  <c r="N40" i="57"/>
  <c r="E53" i="57"/>
  <c r="F53" i="57" s="1"/>
  <c r="J53" i="57" s="1"/>
  <c r="P53" i="57" s="1"/>
  <c r="S53" i="57" s="1"/>
  <c r="E32" i="57"/>
  <c r="F32" i="57" s="1"/>
  <c r="J32" i="57" s="1"/>
  <c r="P32" i="57" s="1"/>
  <c r="E42" i="58"/>
  <c r="F42" i="58" s="1"/>
  <c r="J42" i="58" s="1"/>
  <c r="P42" i="58" s="1"/>
  <c r="N16" i="58"/>
  <c r="P16" i="58"/>
  <c r="E37" i="58"/>
  <c r="F37" i="58" s="1"/>
  <c r="J37" i="58" s="1"/>
  <c r="P37" i="58" s="1"/>
  <c r="E54" i="58"/>
  <c r="F54" i="58" s="1"/>
  <c r="J54" i="58" s="1"/>
  <c r="P54" i="58" s="1"/>
  <c r="N27" i="58"/>
  <c r="P27" i="58"/>
  <c r="E27" i="1"/>
  <c r="F27" i="1" s="1"/>
  <c r="J27" i="1" s="1"/>
  <c r="E49" i="1"/>
  <c r="F49" i="1" s="1"/>
  <c r="E15" i="1"/>
  <c r="F15" i="1" s="1"/>
  <c r="J15" i="1" s="1"/>
  <c r="E12" i="1"/>
  <c r="F12" i="1" s="1"/>
  <c r="J12" i="1" s="1"/>
  <c r="D5" i="1"/>
  <c r="C5" i="52"/>
  <c r="D5" i="52" s="1"/>
  <c r="E35" i="1"/>
  <c r="F35" i="1" s="1"/>
  <c r="J35" i="1" s="1"/>
  <c r="E36" i="1"/>
  <c r="F36" i="1" s="1"/>
  <c r="J36" i="1" s="1"/>
  <c r="E37" i="1"/>
  <c r="F37" i="1" s="1"/>
  <c r="J37" i="1" s="1"/>
  <c r="E23" i="1"/>
  <c r="F23" i="1" s="1"/>
  <c r="J23" i="1" s="1"/>
  <c r="G21" i="54"/>
  <c r="I21" i="54" s="1"/>
  <c r="E21" i="54"/>
  <c r="F21" i="54" s="1"/>
  <c r="J21" i="54" s="1"/>
  <c r="P21" i="54" s="1"/>
  <c r="N29" i="54"/>
  <c r="N29" i="55"/>
  <c r="S29" i="55" s="1"/>
  <c r="P29" i="54"/>
  <c r="E13" i="58"/>
  <c r="F13" i="58" s="1"/>
  <c r="J13" i="58" s="1"/>
  <c r="P13" i="58" s="1"/>
  <c r="N27" i="61"/>
  <c r="N49" i="61"/>
  <c r="P49" i="61"/>
  <c r="E24" i="61"/>
  <c r="F24" i="61" s="1"/>
  <c r="J24" i="61" s="1"/>
  <c r="P24" i="61" s="1"/>
  <c r="E26" i="61"/>
  <c r="F26" i="61" s="1"/>
  <c r="P44" i="61"/>
  <c r="N44" i="61"/>
  <c r="E20" i="61"/>
  <c r="F20" i="61" s="1"/>
  <c r="E36" i="61"/>
  <c r="F36" i="61" s="1"/>
  <c r="J36" i="61" s="1"/>
  <c r="P36" i="61" s="1"/>
  <c r="E43" i="61"/>
  <c r="F43" i="61" s="1"/>
  <c r="E48" i="61"/>
  <c r="F48" i="61" s="1"/>
  <c r="J48" i="61" s="1"/>
  <c r="P48" i="61" s="1"/>
  <c r="E47" i="61"/>
  <c r="F47" i="61" s="1"/>
  <c r="E52" i="61"/>
  <c r="F52" i="61" s="1"/>
  <c r="J52" i="61" s="1"/>
  <c r="P52" i="61" s="1"/>
  <c r="N20" i="61"/>
  <c r="P51" i="61"/>
  <c r="N51" i="61"/>
  <c r="P22" i="61"/>
  <c r="N22" i="61"/>
  <c r="E53" i="61"/>
  <c r="F53" i="61" s="1"/>
  <c r="J53" i="61" s="1"/>
  <c r="P53" i="61" s="1"/>
  <c r="P46" i="61"/>
  <c r="N46" i="61"/>
  <c r="P31" i="56"/>
  <c r="N31" i="56"/>
  <c r="N49" i="56"/>
  <c r="E47" i="56"/>
  <c r="F47" i="56" s="1"/>
  <c r="J47" i="56" s="1"/>
  <c r="P47" i="56" s="1"/>
  <c r="E34" i="56"/>
  <c r="F34" i="56" s="1"/>
  <c r="J34" i="56" s="1"/>
  <c r="P34" i="56" s="1"/>
  <c r="E14" i="56"/>
  <c r="F14" i="56" s="1"/>
  <c r="J14" i="56" s="1"/>
  <c r="P14" i="56" s="1"/>
  <c r="N18" i="56"/>
  <c r="P18" i="56"/>
  <c r="E21" i="56"/>
  <c r="F21" i="56" s="1"/>
  <c r="E20" i="56"/>
  <c r="F20" i="56" s="1"/>
  <c r="J20" i="56" s="1"/>
  <c r="P20" i="56" s="1"/>
  <c r="E52" i="56"/>
  <c r="F52" i="56" s="1"/>
  <c r="J52" i="56" s="1"/>
  <c r="P52" i="56" s="1"/>
  <c r="E50" i="56"/>
  <c r="F50" i="56" s="1"/>
  <c r="J50" i="56" s="1"/>
  <c r="P50" i="56" s="1"/>
  <c r="E24" i="56"/>
  <c r="F24" i="56" s="1"/>
  <c r="J24" i="56" s="1"/>
  <c r="P24" i="56" s="1"/>
  <c r="E11" i="56"/>
  <c r="F11" i="56" s="1"/>
  <c r="J11" i="56" s="1"/>
  <c r="P11" i="56" s="1"/>
  <c r="E46" i="56"/>
  <c r="F46" i="56" s="1"/>
  <c r="J46" i="56" s="1"/>
  <c r="P46" i="56" s="1"/>
  <c r="E49" i="56"/>
  <c r="F49" i="56" s="1"/>
  <c r="J49" i="56" s="1"/>
  <c r="P49" i="56" s="1"/>
  <c r="E16" i="56"/>
  <c r="F16" i="56" s="1"/>
  <c r="J16" i="56" s="1"/>
  <c r="P16" i="56" s="1"/>
  <c r="N16" i="56"/>
  <c r="E41" i="56"/>
  <c r="F41" i="56" s="1"/>
  <c r="J41" i="56" s="1"/>
  <c r="P41" i="56" s="1"/>
  <c r="N55" i="56"/>
  <c r="P55" i="56"/>
  <c r="N33" i="56"/>
  <c r="N28" i="56"/>
  <c r="P28" i="56"/>
  <c r="N12" i="56"/>
  <c r="P12" i="56"/>
  <c r="N52" i="56"/>
  <c r="N42" i="56"/>
  <c r="P42" i="56"/>
  <c r="N46" i="56"/>
  <c r="N41" i="52"/>
  <c r="P41" i="52"/>
  <c r="E46" i="52"/>
  <c r="F46" i="52" s="1"/>
  <c r="J46" i="52" s="1"/>
  <c r="P46" i="52" s="1"/>
  <c r="N56" i="52"/>
  <c r="N48" i="52"/>
  <c r="N33" i="52"/>
  <c r="P33" i="52"/>
  <c r="E55" i="52"/>
  <c r="F55" i="52" s="1"/>
  <c r="J55" i="52" s="1"/>
  <c r="P55" i="52" s="1"/>
  <c r="N37" i="52"/>
  <c r="E18" i="52"/>
  <c r="F18" i="52" s="1"/>
  <c r="J18" i="52" s="1"/>
  <c r="P18" i="52" s="1"/>
  <c r="E37" i="52"/>
  <c r="F37" i="52" s="1"/>
  <c r="J37" i="52" s="1"/>
  <c r="P37" i="52" s="1"/>
  <c r="N31" i="52"/>
  <c r="P31" i="52"/>
  <c r="E17" i="52"/>
  <c r="F17" i="52" s="1"/>
  <c r="J17" i="52" s="1"/>
  <c r="P17" i="52" s="1"/>
  <c r="E12" i="52"/>
  <c r="F12" i="52" s="1"/>
  <c r="J12" i="52" s="1"/>
  <c r="P12" i="52" s="1"/>
  <c r="E56" i="52"/>
  <c r="F56" i="52" s="1"/>
  <c r="J56" i="52" s="1"/>
  <c r="P56" i="52" s="1"/>
  <c r="N17" i="52"/>
  <c r="L6" i="53"/>
  <c r="N6" i="53" s="1"/>
  <c r="N6" i="52"/>
  <c r="P9" i="52"/>
  <c r="N9" i="52"/>
  <c r="E19" i="52"/>
  <c r="F19" i="52" s="1"/>
  <c r="J19" i="52" s="1"/>
  <c r="P19" i="52" s="1"/>
  <c r="E32" i="52"/>
  <c r="F32" i="52" s="1"/>
  <c r="J32" i="52" s="1"/>
  <c r="P32" i="52" s="1"/>
  <c r="E45" i="52"/>
  <c r="F45" i="52" s="1"/>
  <c r="J45" i="52" s="1"/>
  <c r="P45" i="52" s="1"/>
  <c r="P14" i="52"/>
  <c r="N14" i="52"/>
  <c r="N26" i="52"/>
  <c r="P26" i="52"/>
  <c r="E48" i="52"/>
  <c r="F48" i="52" s="1"/>
  <c r="J48" i="52" s="1"/>
  <c r="P48" i="52" s="1"/>
  <c r="P47" i="52"/>
  <c r="N47" i="52"/>
  <c r="E13" i="52"/>
  <c r="F13" i="52" s="1"/>
  <c r="J13" i="52" s="1"/>
  <c r="P13" i="52" s="1"/>
  <c r="P38" i="52"/>
  <c r="N38" i="52"/>
  <c r="P10" i="52"/>
  <c r="N10" i="52"/>
  <c r="N21" i="58"/>
  <c r="N25" i="58"/>
  <c r="P25" i="58"/>
  <c r="E36" i="58"/>
  <c r="F36" i="58" s="1"/>
  <c r="J36" i="58" s="1"/>
  <c r="P36" i="58" s="1"/>
  <c r="E50" i="54"/>
  <c r="F50" i="54" s="1"/>
  <c r="J50" i="54" s="1"/>
  <c r="P50" i="54" s="1"/>
  <c r="P34" i="54"/>
  <c r="N34" i="54"/>
  <c r="N34" i="55"/>
  <c r="S34" i="55" s="1"/>
  <c r="N19" i="54"/>
  <c r="P19" i="54"/>
  <c r="N19" i="55"/>
  <c r="S19" i="55" s="1"/>
  <c r="E31" i="54"/>
  <c r="F31" i="54" s="1"/>
  <c r="J31" i="54" s="1"/>
  <c r="P31" i="54" s="1"/>
  <c r="N43" i="54"/>
  <c r="P43" i="54"/>
  <c r="N43" i="55"/>
  <c r="S43" i="55" s="1"/>
  <c r="N50" i="58"/>
  <c r="S50" i="58" s="1"/>
  <c r="G15" i="61" l="1"/>
  <c r="I15" i="61" s="1"/>
  <c r="G25" i="1"/>
  <c r="I25" i="1" s="1"/>
  <c r="G34" i="58"/>
  <c r="I34" i="58" s="1"/>
  <c r="G46" i="52"/>
  <c r="I46" i="52" s="1"/>
  <c r="G22" i="60"/>
  <c r="I22" i="60" s="1"/>
  <c r="G41" i="60"/>
  <c r="I41" i="60" s="1"/>
  <c r="G30" i="57"/>
  <c r="I30" i="57" s="1"/>
  <c r="S47" i="58"/>
  <c r="S50" i="57"/>
  <c r="S17" i="57"/>
  <c r="G27" i="53"/>
  <c r="I27" i="53" s="1"/>
  <c r="G12" i="53"/>
  <c r="I12" i="53" s="1"/>
  <c r="G49" i="59"/>
  <c r="I49" i="59" s="1"/>
  <c r="G33" i="60"/>
  <c r="I33" i="60" s="1"/>
  <c r="G39" i="1"/>
  <c r="I39" i="1" s="1"/>
  <c r="G52" i="58"/>
  <c r="I52" i="58" s="1"/>
  <c r="G44" i="53"/>
  <c r="I44" i="53" s="1"/>
  <c r="G9" i="1"/>
  <c r="I9" i="1" s="1"/>
  <c r="S48" i="57"/>
  <c r="S14" i="58"/>
  <c r="S50" i="52"/>
  <c r="S19" i="60"/>
  <c r="G35" i="61"/>
  <c r="I35" i="61" s="1"/>
  <c r="G26" i="53"/>
  <c r="I26" i="53" s="1"/>
  <c r="G55" i="52"/>
  <c r="I55" i="52" s="1"/>
  <c r="G48" i="61"/>
  <c r="I48" i="61" s="1"/>
  <c r="G25" i="57"/>
  <c r="I25" i="57" s="1"/>
  <c r="G56" i="57"/>
  <c r="I56" i="57" s="1"/>
  <c r="G28" i="57"/>
  <c r="I28" i="57" s="1"/>
  <c r="G34" i="1"/>
  <c r="I34" i="1" s="1"/>
  <c r="G44" i="56"/>
  <c r="I44" i="56" s="1"/>
  <c r="S40" i="57"/>
  <c r="S51" i="54"/>
  <c r="S44" i="58"/>
  <c r="S46" i="58"/>
  <c r="S56" i="58"/>
  <c r="S49" i="57"/>
  <c r="S29" i="54"/>
  <c r="S17" i="54"/>
  <c r="S42" i="60"/>
  <c r="S45" i="60"/>
  <c r="G16" i="60"/>
  <c r="I16" i="60" s="1"/>
  <c r="G13" i="52"/>
  <c r="I13" i="52" s="1"/>
  <c r="G41" i="56"/>
  <c r="I41" i="56" s="1"/>
  <c r="G16" i="56"/>
  <c r="I16" i="56" s="1"/>
  <c r="G46" i="56"/>
  <c r="I46" i="56" s="1"/>
  <c r="S44" i="61"/>
  <c r="G43" i="53"/>
  <c r="I43" i="53" s="1"/>
  <c r="G16" i="53"/>
  <c r="I16" i="53" s="1"/>
  <c r="G38" i="59"/>
  <c r="I38" i="59" s="1"/>
  <c r="G15" i="59"/>
  <c r="I15" i="59" s="1"/>
  <c r="S43" i="58"/>
  <c r="G28" i="60"/>
  <c r="I28" i="60" s="1"/>
  <c r="S16" i="60"/>
  <c r="G44" i="52"/>
  <c r="I44" i="52" s="1"/>
  <c r="G42" i="52"/>
  <c r="I42" i="52" s="1"/>
  <c r="G54" i="61"/>
  <c r="I54" i="61" s="1"/>
  <c r="G53" i="1"/>
  <c r="I53" i="1" s="1"/>
  <c r="G26" i="54"/>
  <c r="I26" i="54" s="1"/>
  <c r="G23" i="54"/>
  <c r="I23" i="54" s="1"/>
  <c r="G28" i="56"/>
  <c r="I28" i="56" s="1"/>
  <c r="G41" i="61"/>
  <c r="I41" i="61" s="1"/>
  <c r="G46" i="1"/>
  <c r="I46" i="1" s="1"/>
  <c r="G18" i="1"/>
  <c r="I18" i="1" s="1"/>
  <c r="G9" i="54"/>
  <c r="I9" i="54" s="1"/>
  <c r="G54" i="53"/>
  <c r="I54" i="53" s="1"/>
  <c r="G50" i="61"/>
  <c r="I50" i="61" s="1"/>
  <c r="G38" i="58"/>
  <c r="I38" i="58" s="1"/>
  <c r="G44" i="1"/>
  <c r="I44" i="1" s="1"/>
  <c r="G33" i="1"/>
  <c r="I33" i="1" s="1"/>
  <c r="S29" i="57"/>
  <c r="G12" i="54"/>
  <c r="I12" i="54" s="1"/>
  <c r="G14" i="53"/>
  <c r="I14" i="53" s="1"/>
  <c r="G55" i="58"/>
  <c r="I55" i="58" s="1"/>
  <c r="G43" i="58"/>
  <c r="I43" i="58" s="1"/>
  <c r="G30" i="60"/>
  <c r="I30" i="60" s="1"/>
  <c r="G45" i="58"/>
  <c r="I45" i="58" s="1"/>
  <c r="G56" i="54"/>
  <c r="I56" i="54" s="1"/>
  <c r="G54" i="54"/>
  <c r="I54" i="54" s="1"/>
  <c r="G18" i="52"/>
  <c r="I18" i="52" s="1"/>
  <c r="G49" i="56"/>
  <c r="I49" i="56" s="1"/>
  <c r="G11" i="56"/>
  <c r="I11" i="56" s="1"/>
  <c r="G35" i="57"/>
  <c r="I35" i="57" s="1"/>
  <c r="G34" i="53"/>
  <c r="I34" i="53" s="1"/>
  <c r="G33" i="58"/>
  <c r="I33" i="58" s="1"/>
  <c r="G16" i="59"/>
  <c r="I16" i="59" s="1"/>
  <c r="G37" i="59"/>
  <c r="I37" i="59" s="1"/>
  <c r="G40" i="58"/>
  <c r="I40" i="58" s="1"/>
  <c r="G29" i="60"/>
  <c r="I29" i="60" s="1"/>
  <c r="G32" i="56"/>
  <c r="I32" i="56" s="1"/>
  <c r="G31" i="56"/>
  <c r="I31" i="56" s="1"/>
  <c r="G30" i="1"/>
  <c r="I30" i="1" s="1"/>
  <c r="G37" i="57"/>
  <c r="I37" i="57" s="1"/>
  <c r="G30" i="54"/>
  <c r="I30" i="54" s="1"/>
  <c r="G16" i="54"/>
  <c r="I16" i="54" s="1"/>
  <c r="G37" i="56"/>
  <c r="I37" i="56" s="1"/>
  <c r="G6" i="1"/>
  <c r="I6" i="1" s="1"/>
  <c r="G36" i="57"/>
  <c r="I36" i="57" s="1"/>
  <c r="G36" i="53"/>
  <c r="I36" i="53" s="1"/>
  <c r="G40" i="53"/>
  <c r="I40" i="53" s="1"/>
  <c r="G53" i="53"/>
  <c r="I53" i="53" s="1"/>
  <c r="G32" i="60"/>
  <c r="I32" i="60" s="1"/>
  <c r="G15" i="58"/>
  <c r="I15" i="58" s="1"/>
  <c r="S26" i="57"/>
  <c r="S19" i="58"/>
  <c r="S18" i="54"/>
  <c r="S14" i="54"/>
  <c r="S36" i="56"/>
  <c r="S30" i="56"/>
  <c r="S45" i="58"/>
  <c r="S34" i="58"/>
  <c r="S25" i="58"/>
  <c r="S26" i="52"/>
  <c r="S15" i="58"/>
  <c r="S43" i="54"/>
  <c r="S16" i="54"/>
  <c r="S30" i="54"/>
  <c r="S52" i="59"/>
  <c r="S37" i="60"/>
  <c r="S31" i="60"/>
  <c r="S37" i="61"/>
  <c r="S29" i="53"/>
  <c r="G56" i="52"/>
  <c r="I56" i="52" s="1"/>
  <c r="G52" i="56"/>
  <c r="I52" i="56" s="1"/>
  <c r="J21" i="56"/>
  <c r="P21" i="56" s="1"/>
  <c r="G21" i="56"/>
  <c r="I21" i="56" s="1"/>
  <c r="G34" i="56"/>
  <c r="I34" i="56" s="1"/>
  <c r="S31" i="56"/>
  <c r="G53" i="61"/>
  <c r="I53" i="61" s="1"/>
  <c r="S51" i="61"/>
  <c r="G52" i="61"/>
  <c r="I52" i="61" s="1"/>
  <c r="J20" i="61"/>
  <c r="P20" i="61" s="1"/>
  <c r="G20" i="61"/>
  <c r="I20" i="61" s="1"/>
  <c r="G24" i="61"/>
  <c r="I24" i="61" s="1"/>
  <c r="S27" i="61"/>
  <c r="G15" i="1"/>
  <c r="I15" i="1" s="1"/>
  <c r="S27" i="58"/>
  <c r="S16" i="58"/>
  <c r="G18" i="57"/>
  <c r="I18" i="57" s="1"/>
  <c r="J49" i="1"/>
  <c r="G49" i="1"/>
  <c r="I49" i="1" s="1"/>
  <c r="J43" i="61"/>
  <c r="P43" i="61" s="1"/>
  <c r="S43" i="61" s="1"/>
  <c r="G43" i="61"/>
  <c r="I43" i="61" s="1"/>
  <c r="G12" i="52"/>
  <c r="I12" i="52" s="1"/>
  <c r="G50" i="56"/>
  <c r="I50" i="56" s="1"/>
  <c r="G20" i="56"/>
  <c r="I20" i="56" s="1"/>
  <c r="J47" i="61"/>
  <c r="P47" i="61" s="1"/>
  <c r="S47" i="61" s="1"/>
  <c r="G47" i="61"/>
  <c r="I47" i="61" s="1"/>
  <c r="G36" i="61"/>
  <c r="I36" i="61" s="1"/>
  <c r="G32" i="57"/>
  <c r="I32" i="57" s="1"/>
  <c r="G37" i="52"/>
  <c r="I37" i="52" s="1"/>
  <c r="J26" i="61"/>
  <c r="P26" i="61" s="1"/>
  <c r="S26" i="61" s="1"/>
  <c r="G26" i="61"/>
  <c r="I26" i="61" s="1"/>
  <c r="S46" i="61"/>
  <c r="S22" i="61"/>
  <c r="S20" i="61"/>
  <c r="G42" i="58"/>
  <c r="I42" i="58" s="1"/>
  <c r="G53" i="57"/>
  <c r="I53" i="57" s="1"/>
  <c r="G14" i="57"/>
  <c r="I14" i="57" s="1"/>
  <c r="G47" i="57"/>
  <c r="I47" i="57" s="1"/>
  <c r="G39" i="57"/>
  <c r="I39" i="57" s="1"/>
  <c r="G50" i="57"/>
  <c r="I50" i="57" s="1"/>
  <c r="S38" i="54"/>
  <c r="G33" i="54"/>
  <c r="I33" i="54" s="1"/>
  <c r="G21" i="53"/>
  <c r="I21" i="53" s="1"/>
  <c r="S46" i="60"/>
  <c r="G37" i="54"/>
  <c r="I37" i="54" s="1"/>
  <c r="G29" i="58"/>
  <c r="I29" i="58" s="1"/>
  <c r="G41" i="52"/>
  <c r="I41" i="52" s="1"/>
  <c r="G53" i="52"/>
  <c r="I53" i="52" s="1"/>
  <c r="G33" i="52"/>
  <c r="I33" i="52" s="1"/>
  <c r="G22" i="52"/>
  <c r="I22" i="52" s="1"/>
  <c r="S29" i="52"/>
  <c r="G39" i="52"/>
  <c r="I39" i="52" s="1"/>
  <c r="G45" i="56"/>
  <c r="I45" i="56" s="1"/>
  <c r="G39" i="56"/>
  <c r="I39" i="56" s="1"/>
  <c r="G25" i="56"/>
  <c r="I25" i="56" s="1"/>
  <c r="G43" i="56"/>
  <c r="I43" i="56" s="1"/>
  <c r="G31" i="61"/>
  <c r="I31" i="61" s="1"/>
  <c r="S32" i="54"/>
  <c r="S36" i="53"/>
  <c r="G46" i="53"/>
  <c r="I46" i="53" s="1"/>
  <c r="G8" i="53"/>
  <c r="I8" i="53" s="1"/>
  <c r="G22" i="53"/>
  <c r="I22" i="53" s="1"/>
  <c r="G39" i="53"/>
  <c r="I39" i="53" s="1"/>
  <c r="S41" i="53"/>
  <c r="S41" i="59"/>
  <c r="G26" i="59"/>
  <c r="I26" i="59" s="1"/>
  <c r="G29" i="59"/>
  <c r="I29" i="59" s="1"/>
  <c r="G28" i="54"/>
  <c r="I28" i="54" s="1"/>
  <c r="G49" i="58"/>
  <c r="I49" i="58" s="1"/>
  <c r="G29" i="52"/>
  <c r="I29" i="52" s="1"/>
  <c r="S51" i="56"/>
  <c r="G17" i="56"/>
  <c r="I17" i="56" s="1"/>
  <c r="G19" i="61"/>
  <c r="I19" i="61" s="1"/>
  <c r="G7" i="1"/>
  <c r="I7" i="1" s="1"/>
  <c r="G41" i="58"/>
  <c r="I41" i="58" s="1"/>
  <c r="G12" i="57"/>
  <c r="I12" i="57" s="1"/>
  <c r="S46" i="57"/>
  <c r="G43" i="57"/>
  <c r="I43" i="57" s="1"/>
  <c r="G13" i="54"/>
  <c r="I13" i="54" s="1"/>
  <c r="G17" i="54"/>
  <c r="I17" i="54" s="1"/>
  <c r="G45" i="54"/>
  <c r="I45" i="54" s="1"/>
  <c r="G20" i="54"/>
  <c r="I20" i="54" s="1"/>
  <c r="G46" i="58"/>
  <c r="I46" i="58" s="1"/>
  <c r="G24" i="53"/>
  <c r="I24" i="53" s="1"/>
  <c r="G49" i="53"/>
  <c r="I49" i="53" s="1"/>
  <c r="G42" i="53"/>
  <c r="I42" i="53" s="1"/>
  <c r="G48" i="53"/>
  <c r="I48" i="53" s="1"/>
  <c r="G37" i="53"/>
  <c r="I37" i="53" s="1"/>
  <c r="S46" i="59"/>
  <c r="S17" i="59"/>
  <c r="G30" i="58"/>
  <c r="I30" i="58" s="1"/>
  <c r="G42" i="60"/>
  <c r="I42" i="60" s="1"/>
  <c r="G51" i="56"/>
  <c r="I51" i="56" s="1"/>
  <c r="G42" i="61"/>
  <c r="I42" i="61" s="1"/>
  <c r="S35" i="61"/>
  <c r="G42" i="54"/>
  <c r="I42" i="54" s="1"/>
  <c r="G51" i="54"/>
  <c r="I51" i="54" s="1"/>
  <c r="G17" i="59"/>
  <c r="I17" i="59" s="1"/>
  <c r="G36" i="59"/>
  <c r="I36" i="59" s="1"/>
  <c r="S14" i="57"/>
  <c r="G24" i="57"/>
  <c r="I24" i="57" s="1"/>
  <c r="S20" i="57"/>
  <c r="G49" i="57"/>
  <c r="I49" i="57" s="1"/>
  <c r="S44" i="54"/>
  <c r="G52" i="53"/>
  <c r="I52" i="53" s="1"/>
  <c r="G31" i="53"/>
  <c r="I31" i="53" s="1"/>
  <c r="G51" i="53"/>
  <c r="I51" i="53" s="1"/>
  <c r="S55" i="58"/>
  <c r="S54" i="59"/>
  <c r="G24" i="59"/>
  <c r="I24" i="59" s="1"/>
  <c r="G19" i="59"/>
  <c r="I19" i="59" s="1"/>
  <c r="G45" i="59"/>
  <c r="I45" i="59" s="1"/>
  <c r="G51" i="60"/>
  <c r="I51" i="60" s="1"/>
  <c r="G25" i="60"/>
  <c r="I25" i="60" s="1"/>
  <c r="G27" i="60"/>
  <c r="I27" i="60" s="1"/>
  <c r="G24" i="60"/>
  <c r="I24" i="60" s="1"/>
  <c r="S18" i="60"/>
  <c r="S54" i="60"/>
  <c r="G43" i="60"/>
  <c r="I43" i="60" s="1"/>
  <c r="G54" i="60"/>
  <c r="I54" i="60" s="1"/>
  <c r="G17" i="60"/>
  <c r="I17" i="60" s="1"/>
  <c r="G23" i="56"/>
  <c r="I23" i="56" s="1"/>
  <c r="G51" i="1"/>
  <c r="I51" i="1" s="1"/>
  <c r="G13" i="1"/>
  <c r="I13" i="1" s="1"/>
  <c r="G38" i="1"/>
  <c r="I38" i="1" s="1"/>
  <c r="G47" i="1"/>
  <c r="I47" i="1" s="1"/>
  <c r="G43" i="1"/>
  <c r="I43" i="1" s="1"/>
  <c r="G17" i="57"/>
  <c r="I17" i="57" s="1"/>
  <c r="G55" i="57"/>
  <c r="I55" i="57" s="1"/>
  <c r="S15" i="53"/>
  <c r="G18" i="54"/>
  <c r="I18" i="54" s="1"/>
  <c r="G56" i="1"/>
  <c r="I56" i="1" s="1"/>
  <c r="G40" i="1"/>
  <c r="I40" i="1" s="1"/>
  <c r="G41" i="1"/>
  <c r="I41" i="1" s="1"/>
  <c r="G8" i="1"/>
  <c r="I8" i="1" s="1"/>
  <c r="G20" i="1"/>
  <c r="I20" i="1" s="1"/>
  <c r="G31" i="1"/>
  <c r="I31" i="1" s="1"/>
  <c r="G15" i="57"/>
  <c r="I15" i="57" s="1"/>
  <c r="G15" i="53"/>
  <c r="I15" i="53" s="1"/>
  <c r="G35" i="53"/>
  <c r="I35" i="53" s="1"/>
  <c r="G52" i="60"/>
  <c r="I52" i="60" s="1"/>
  <c r="G50" i="60"/>
  <c r="I50" i="60" s="1"/>
  <c r="G36" i="60"/>
  <c r="I36" i="60" s="1"/>
  <c r="G39" i="60"/>
  <c r="I39" i="60" s="1"/>
  <c r="G33" i="56"/>
  <c r="I33" i="56" s="1"/>
  <c r="G44" i="61"/>
  <c r="I44" i="61" s="1"/>
  <c r="G49" i="61"/>
  <c r="I49" i="61" s="1"/>
  <c r="G14" i="54"/>
  <c r="I14" i="54" s="1"/>
  <c r="S54" i="54"/>
  <c r="G35" i="58"/>
  <c r="I35" i="58" s="1"/>
  <c r="G49" i="54"/>
  <c r="I49" i="54" s="1"/>
  <c r="G25" i="54"/>
  <c r="I25" i="54" s="1"/>
  <c r="S55" i="53"/>
  <c r="S44" i="53"/>
  <c r="G13" i="53"/>
  <c r="I13" i="53" s="1"/>
  <c r="G10" i="53"/>
  <c r="I10" i="53" s="1"/>
  <c r="G25" i="58"/>
  <c r="I25" i="58" s="1"/>
  <c r="G51" i="52"/>
  <c r="I51" i="52" s="1"/>
  <c r="G25" i="52"/>
  <c r="I25" i="52" s="1"/>
  <c r="G40" i="52"/>
  <c r="I40" i="52" s="1"/>
  <c r="G49" i="52"/>
  <c r="I49" i="52" s="1"/>
  <c r="G16" i="52"/>
  <c r="I16" i="52" s="1"/>
  <c r="G10" i="52"/>
  <c r="I10" i="52" s="1"/>
  <c r="G52" i="52"/>
  <c r="I52" i="52" s="1"/>
  <c r="G23" i="52"/>
  <c r="I23" i="52" s="1"/>
  <c r="G47" i="52"/>
  <c r="I47" i="52" s="1"/>
  <c r="G12" i="56"/>
  <c r="I12" i="56" s="1"/>
  <c r="G35" i="56"/>
  <c r="I35" i="56" s="1"/>
  <c r="G56" i="56"/>
  <c r="I56" i="56" s="1"/>
  <c r="S23" i="57"/>
  <c r="G20" i="53"/>
  <c r="I20" i="53" s="1"/>
  <c r="S33" i="53"/>
  <c r="G17" i="53"/>
  <c r="I17" i="53" s="1"/>
  <c r="S49" i="53"/>
  <c r="S56" i="59"/>
  <c r="G28" i="59"/>
  <c r="I28" i="59" s="1"/>
  <c r="G24" i="58"/>
  <c r="I24" i="58" s="1"/>
  <c r="G26" i="57"/>
  <c r="I26" i="57" s="1"/>
  <c r="G23" i="57"/>
  <c r="I23" i="57" s="1"/>
  <c r="S16" i="57"/>
  <c r="G44" i="57"/>
  <c r="I44" i="57" s="1"/>
  <c r="G54" i="57"/>
  <c r="I54" i="57" s="1"/>
  <c r="G27" i="54"/>
  <c r="I27" i="54" s="1"/>
  <c r="G36" i="54"/>
  <c r="I36" i="54" s="1"/>
  <c r="G48" i="60"/>
  <c r="I48" i="60" s="1"/>
  <c r="S36" i="59"/>
  <c r="G31" i="59"/>
  <c r="I31" i="59" s="1"/>
  <c r="G44" i="58"/>
  <c r="I44" i="58" s="1"/>
  <c r="S23" i="58"/>
  <c r="S56" i="52"/>
  <c r="S24" i="57"/>
  <c r="S40" i="54"/>
  <c r="S23" i="60"/>
  <c r="S31" i="61"/>
  <c r="S41" i="57"/>
  <c r="S47" i="57"/>
  <c r="S21" i="57"/>
  <c r="S46" i="54"/>
  <c r="S52" i="54"/>
  <c r="S40" i="58"/>
  <c r="S43" i="60"/>
  <c r="S26" i="60"/>
  <c r="S55" i="54"/>
  <c r="S13" i="52"/>
  <c r="S34" i="52"/>
  <c r="S53" i="52"/>
  <c r="S55" i="52"/>
  <c r="S43" i="56"/>
  <c r="S34" i="56"/>
  <c r="S32" i="56"/>
  <c r="S32" i="61"/>
  <c r="S28" i="61"/>
  <c r="S53" i="61"/>
  <c r="S16" i="61"/>
  <c r="S21" i="54"/>
  <c r="E11" i="57"/>
  <c r="F11" i="57" s="1"/>
  <c r="J11" i="57" s="1"/>
  <c r="P11" i="57" s="1"/>
  <c r="S11" i="57" s="1"/>
  <c r="S18" i="57"/>
  <c r="S20" i="53"/>
  <c r="S22" i="53"/>
  <c r="S19" i="53"/>
  <c r="S39" i="53"/>
  <c r="S37" i="59"/>
  <c r="S51" i="59"/>
  <c r="S26" i="59"/>
  <c r="S15" i="59"/>
  <c r="S17" i="56"/>
  <c r="S48" i="58"/>
  <c r="S20" i="58"/>
  <c r="E14" i="61"/>
  <c r="F14" i="61" s="1"/>
  <c r="J14" i="61" s="1"/>
  <c r="S55" i="60"/>
  <c r="S31" i="54"/>
  <c r="S32" i="52"/>
  <c r="S35" i="52"/>
  <c r="S22" i="52"/>
  <c r="S11" i="52"/>
  <c r="S15" i="52"/>
  <c r="S24" i="52"/>
  <c r="S15" i="56"/>
  <c r="S26" i="56"/>
  <c r="S23" i="56"/>
  <c r="S25" i="56"/>
  <c r="S41" i="56"/>
  <c r="S23" i="61"/>
  <c r="S54" i="61"/>
  <c r="S39" i="61"/>
  <c r="S41" i="58"/>
  <c r="S15" i="57"/>
  <c r="S27" i="57"/>
  <c r="S34" i="57"/>
  <c r="S30" i="53"/>
  <c r="S42" i="53"/>
  <c r="S21" i="53"/>
  <c r="S37" i="53"/>
  <c r="S48" i="59"/>
  <c r="S18" i="59"/>
  <c r="S55" i="59"/>
  <c r="S40" i="59"/>
  <c r="S35" i="60"/>
  <c r="S27" i="60"/>
  <c r="G31" i="54"/>
  <c r="I31" i="54" s="1"/>
  <c r="S19" i="54"/>
  <c r="G50" i="54"/>
  <c r="I50" i="54" s="1"/>
  <c r="S10" i="52"/>
  <c r="G48" i="52"/>
  <c r="I48" i="52" s="1"/>
  <c r="S14" i="52"/>
  <c r="G32" i="52"/>
  <c r="I32" i="52" s="1"/>
  <c r="S9" i="52"/>
  <c r="G17" i="52"/>
  <c r="I17" i="52" s="1"/>
  <c r="S37" i="52"/>
  <c r="S33" i="52"/>
  <c r="S41" i="52"/>
  <c r="S42" i="56"/>
  <c r="S12" i="56"/>
  <c r="S33" i="56"/>
  <c r="G24" i="56"/>
  <c r="I24" i="56" s="1"/>
  <c r="G14" i="56"/>
  <c r="I14" i="56" s="1"/>
  <c r="G47" i="56"/>
  <c r="I47" i="56" s="1"/>
  <c r="G23" i="1"/>
  <c r="I23" i="1" s="1"/>
  <c r="G36" i="1"/>
  <c r="I36" i="1" s="1"/>
  <c r="E5" i="52"/>
  <c r="F5" i="52" s="1"/>
  <c r="J5" i="52" s="1"/>
  <c r="G27" i="1"/>
  <c r="I27" i="1" s="1"/>
  <c r="G54" i="58"/>
  <c r="I54" i="58" s="1"/>
  <c r="S36" i="57"/>
  <c r="S39" i="57"/>
  <c r="S55" i="57"/>
  <c r="S10" i="54"/>
  <c r="G15" i="54"/>
  <c r="I15" i="54" s="1"/>
  <c r="S36" i="54"/>
  <c r="S9" i="53"/>
  <c r="S31" i="53"/>
  <c r="S38" i="53"/>
  <c r="S16" i="53"/>
  <c r="S31" i="58"/>
  <c r="S14" i="59"/>
  <c r="S44" i="59"/>
  <c r="S24" i="59"/>
  <c r="S47" i="59"/>
  <c r="S45" i="59"/>
  <c r="S29" i="59"/>
  <c r="G39" i="58"/>
  <c r="I39" i="58" s="1"/>
  <c r="G51" i="58"/>
  <c r="I51" i="58" s="1"/>
  <c r="G28" i="58"/>
  <c r="I28" i="58" s="1"/>
  <c r="G20" i="58"/>
  <c r="I20" i="58" s="1"/>
  <c r="S20" i="60"/>
  <c r="S29" i="60"/>
  <c r="S24" i="60"/>
  <c r="S25" i="60"/>
  <c r="S30" i="60"/>
  <c r="S40" i="60"/>
  <c r="G43" i="54"/>
  <c r="I43" i="54" s="1"/>
  <c r="S50" i="54"/>
  <c r="S36" i="58"/>
  <c r="G34" i="52"/>
  <c r="I34" i="52" s="1"/>
  <c r="S54" i="52"/>
  <c r="S49" i="52"/>
  <c r="S16" i="52"/>
  <c r="S52" i="52"/>
  <c r="S40" i="52"/>
  <c r="S53" i="56"/>
  <c r="S19" i="56"/>
  <c r="S27" i="56"/>
  <c r="S47" i="56"/>
  <c r="G53" i="56"/>
  <c r="I53" i="56" s="1"/>
  <c r="S50" i="56"/>
  <c r="S53" i="54"/>
  <c r="G32" i="61"/>
  <c r="I32" i="61" s="1"/>
  <c r="S52" i="61"/>
  <c r="G30" i="61"/>
  <c r="I30" i="61" s="1"/>
  <c r="G23" i="61"/>
  <c r="I23" i="61" s="1"/>
  <c r="S41" i="61"/>
  <c r="S38" i="61"/>
  <c r="G56" i="61"/>
  <c r="I56" i="61" s="1"/>
  <c r="G16" i="61"/>
  <c r="I16" i="61" s="1"/>
  <c r="G55" i="61"/>
  <c r="I55" i="61" s="1"/>
  <c r="G47" i="54"/>
  <c r="I47" i="54" s="1"/>
  <c r="G17" i="1"/>
  <c r="I17" i="1" s="1"/>
  <c r="G19" i="1"/>
  <c r="I19" i="1" s="1"/>
  <c r="G27" i="58"/>
  <c r="I27" i="58" s="1"/>
  <c r="S37" i="58"/>
  <c r="S24" i="58"/>
  <c r="G22" i="57"/>
  <c r="I22" i="57" s="1"/>
  <c r="G41" i="57"/>
  <c r="I41" i="57" s="1"/>
  <c r="S37" i="57"/>
  <c r="S11" i="54"/>
  <c r="G11" i="54"/>
  <c r="I11" i="54" s="1"/>
  <c r="S39" i="54"/>
  <c r="S42" i="54"/>
  <c r="G52" i="54"/>
  <c r="I52" i="54" s="1"/>
  <c r="S33" i="54"/>
  <c r="S8" i="53"/>
  <c r="G50" i="53"/>
  <c r="I50" i="53" s="1"/>
  <c r="G11" i="53"/>
  <c r="I11" i="53" s="1"/>
  <c r="G9" i="53"/>
  <c r="I9" i="53" s="1"/>
  <c r="S34" i="53"/>
  <c r="G31" i="58"/>
  <c r="I31" i="58" s="1"/>
  <c r="G44" i="59"/>
  <c r="I44" i="59" s="1"/>
  <c r="G51" i="59"/>
  <c r="I51" i="59" s="1"/>
  <c r="S21" i="59"/>
  <c r="S20" i="59"/>
  <c r="S22" i="59"/>
  <c r="S42" i="59"/>
  <c r="S19" i="59"/>
  <c r="S18" i="58"/>
  <c r="G48" i="58"/>
  <c r="I48" i="58" s="1"/>
  <c r="S30" i="58"/>
  <c r="G18" i="60"/>
  <c r="I18" i="60" s="1"/>
  <c r="G34" i="60"/>
  <c r="I34" i="60" s="1"/>
  <c r="G35" i="60"/>
  <c r="I35" i="60" s="1"/>
  <c r="S32" i="60"/>
  <c r="S53" i="60"/>
  <c r="S37" i="54"/>
  <c r="G28" i="52"/>
  <c r="I28" i="52" s="1"/>
  <c r="G35" i="52"/>
  <c r="I35" i="52" s="1"/>
  <c r="G9" i="52"/>
  <c r="I9" i="52" s="1"/>
  <c r="S25" i="52"/>
  <c r="G14" i="52"/>
  <c r="I14" i="52" s="1"/>
  <c r="G38" i="52"/>
  <c r="I38" i="52" s="1"/>
  <c r="G7" i="52"/>
  <c r="I7" i="52" s="1"/>
  <c r="G38" i="56"/>
  <c r="I38" i="56" s="1"/>
  <c r="G15" i="56"/>
  <c r="I15" i="56" s="1"/>
  <c r="G42" i="56"/>
  <c r="I42" i="56" s="1"/>
  <c r="E10" i="57"/>
  <c r="F10" i="57" s="1"/>
  <c r="J10" i="57" s="1"/>
  <c r="G53" i="54"/>
  <c r="I53" i="54" s="1"/>
  <c r="S17" i="61"/>
  <c r="G46" i="61"/>
  <c r="I46" i="61" s="1"/>
  <c r="G28" i="61"/>
  <c r="I28" i="61" s="1"/>
  <c r="G51" i="61"/>
  <c r="I51" i="61" s="1"/>
  <c r="S33" i="61"/>
  <c r="G29" i="61"/>
  <c r="I29" i="61" s="1"/>
  <c r="G17" i="61"/>
  <c r="I17" i="61" s="1"/>
  <c r="S47" i="54"/>
  <c r="S42" i="58"/>
  <c r="S19" i="57"/>
  <c r="E11" i="58"/>
  <c r="F11" i="58" s="1"/>
  <c r="J11" i="58" s="1"/>
  <c r="S38" i="57"/>
  <c r="S13" i="57"/>
  <c r="S51" i="57"/>
  <c r="S25" i="53"/>
  <c r="S24" i="53"/>
  <c r="S23" i="53"/>
  <c r="S32" i="53"/>
  <c r="S35" i="53"/>
  <c r="S53" i="53"/>
  <c r="S33" i="58"/>
  <c r="S35" i="59"/>
  <c r="G43" i="59"/>
  <c r="I43" i="59" s="1"/>
  <c r="G52" i="59"/>
  <c r="I52" i="59" s="1"/>
  <c r="E13" i="59"/>
  <c r="F13" i="59" s="1"/>
  <c r="J13" i="59" s="1"/>
  <c r="P13" i="59" s="1"/>
  <c r="S13" i="59" s="1"/>
  <c r="G25" i="59"/>
  <c r="I25" i="59" s="1"/>
  <c r="G32" i="59"/>
  <c r="I32" i="59" s="1"/>
  <c r="G55" i="59"/>
  <c r="I55" i="59" s="1"/>
  <c r="G20" i="59"/>
  <c r="I20" i="59" s="1"/>
  <c r="G27" i="59"/>
  <c r="I27" i="59" s="1"/>
  <c r="G14" i="58"/>
  <c r="I14" i="58" s="1"/>
  <c r="G18" i="58"/>
  <c r="I18" i="58" s="1"/>
  <c r="G22" i="58"/>
  <c r="I22" i="58" s="1"/>
  <c r="E14" i="60"/>
  <c r="F14" i="60" s="1"/>
  <c r="J14" i="60" s="1"/>
  <c r="P14" i="60" s="1"/>
  <c r="S44" i="60"/>
  <c r="G19" i="54"/>
  <c r="I19" i="54" s="1"/>
  <c r="G21" i="58"/>
  <c r="I21" i="58" s="1"/>
  <c r="E6" i="52"/>
  <c r="F6" i="52" s="1"/>
  <c r="J6" i="52" s="1"/>
  <c r="P6" i="52" s="1"/>
  <c r="S6" i="52" s="1"/>
  <c r="G15" i="52"/>
  <c r="I15" i="52" s="1"/>
  <c r="G54" i="52"/>
  <c r="I54" i="52" s="1"/>
  <c r="S19" i="52"/>
  <c r="G8" i="52"/>
  <c r="I8" i="52" s="1"/>
  <c r="G26" i="52"/>
  <c r="I26" i="52" s="1"/>
  <c r="G21" i="52"/>
  <c r="I21" i="52" s="1"/>
  <c r="G43" i="52"/>
  <c r="I43" i="52" s="1"/>
  <c r="S54" i="56"/>
  <c r="G36" i="56"/>
  <c r="I36" i="56" s="1"/>
  <c r="S37" i="56"/>
  <c r="G26" i="56"/>
  <c r="I26" i="56" s="1"/>
  <c r="G22" i="56"/>
  <c r="I22" i="56" s="1"/>
  <c r="S34" i="61"/>
  <c r="S48" i="61"/>
  <c r="S42" i="61"/>
  <c r="G16" i="1"/>
  <c r="I16" i="1" s="1"/>
  <c r="G45" i="1"/>
  <c r="I45" i="1" s="1"/>
  <c r="G52" i="1"/>
  <c r="I52" i="1" s="1"/>
  <c r="G48" i="1"/>
  <c r="I48" i="1" s="1"/>
  <c r="G10" i="1"/>
  <c r="I10" i="1" s="1"/>
  <c r="G26" i="1"/>
  <c r="I26" i="1" s="1"/>
  <c r="G28" i="1"/>
  <c r="I28" i="1" s="1"/>
  <c r="S54" i="58"/>
  <c r="G16" i="58"/>
  <c r="I16" i="58" s="1"/>
  <c r="G40" i="57"/>
  <c r="I40" i="57" s="1"/>
  <c r="G13" i="57"/>
  <c r="I13" i="57" s="1"/>
  <c r="G27" i="57"/>
  <c r="I27" i="57" s="1"/>
  <c r="G52" i="57"/>
  <c r="I52" i="57" s="1"/>
  <c r="G48" i="57"/>
  <c r="I48" i="57" s="1"/>
  <c r="G38" i="57"/>
  <c r="I38" i="57" s="1"/>
  <c r="S32" i="57"/>
  <c r="S27" i="54"/>
  <c r="S45" i="54"/>
  <c r="G38" i="54"/>
  <c r="I38" i="54" s="1"/>
  <c r="G32" i="58"/>
  <c r="I32" i="58" s="1"/>
  <c r="G23" i="53"/>
  <c r="I23" i="53" s="1"/>
  <c r="S17" i="53"/>
  <c r="S11" i="53"/>
  <c r="G32" i="53"/>
  <c r="I32" i="53" s="1"/>
  <c r="G38" i="53"/>
  <c r="I38" i="53" s="1"/>
  <c r="G29" i="53"/>
  <c r="I29" i="53" s="1"/>
  <c r="S56" i="53"/>
  <c r="G33" i="53"/>
  <c r="I33" i="53" s="1"/>
  <c r="G25" i="53"/>
  <c r="I25" i="53" s="1"/>
  <c r="S52" i="58"/>
  <c r="G22" i="59"/>
  <c r="I22" i="59" s="1"/>
  <c r="S38" i="59"/>
  <c r="G35" i="59"/>
  <c r="I35" i="59" s="1"/>
  <c r="G46" i="59"/>
  <c r="I46" i="59" s="1"/>
  <c r="G34" i="59"/>
  <c r="I34" i="59" s="1"/>
  <c r="G39" i="59"/>
  <c r="I39" i="59" s="1"/>
  <c r="S16" i="59"/>
  <c r="G56" i="59"/>
  <c r="I56" i="59" s="1"/>
  <c r="G40" i="54"/>
  <c r="I40" i="54" s="1"/>
  <c r="S28" i="54"/>
  <c r="S22" i="58"/>
  <c r="S28" i="58"/>
  <c r="S14" i="60"/>
  <c r="S47" i="60"/>
  <c r="G20" i="60"/>
  <c r="I20" i="60" s="1"/>
  <c r="G19" i="60"/>
  <c r="I19" i="60" s="1"/>
  <c r="G46" i="60"/>
  <c r="I46" i="60" s="1"/>
  <c r="G21" i="60"/>
  <c r="I21" i="60" s="1"/>
  <c r="E5" i="1"/>
  <c r="F5" i="1" s="1"/>
  <c r="J5" i="1" s="1"/>
  <c r="S15" i="54"/>
  <c r="S13" i="53"/>
  <c r="E7" i="53"/>
  <c r="F7" i="53" s="1"/>
  <c r="J7" i="53" s="1"/>
  <c r="P7" i="53" s="1"/>
  <c r="S12" i="52"/>
  <c r="S20" i="56"/>
  <c r="S30" i="61"/>
  <c r="S40" i="61"/>
  <c r="S31" i="57"/>
  <c r="S35" i="57"/>
  <c r="S22" i="57"/>
  <c r="S7" i="53"/>
  <c r="S51" i="53"/>
  <c r="S43" i="59"/>
  <c r="S49" i="59"/>
  <c r="S39" i="58"/>
  <c r="S30" i="52"/>
  <c r="S23" i="52"/>
  <c r="S39" i="52"/>
  <c r="S46" i="52"/>
  <c r="S14" i="56"/>
  <c r="S35" i="56"/>
  <c r="S11" i="56"/>
  <c r="E10" i="56"/>
  <c r="F10" i="56" s="1"/>
  <c r="J10" i="56" s="1"/>
  <c r="P10" i="56" s="1"/>
  <c r="S10" i="56" s="1"/>
  <c r="S18" i="61"/>
  <c r="S24" i="61"/>
  <c r="S25" i="61"/>
  <c r="S25" i="57"/>
  <c r="E8" i="54"/>
  <c r="F8" i="54" s="1"/>
  <c r="J8" i="54" s="1"/>
  <c r="P8" i="54" s="1"/>
  <c r="S8" i="54" s="1"/>
  <c r="S49" i="54"/>
  <c r="S46" i="53"/>
  <c r="E13" i="60"/>
  <c r="F13" i="60" s="1"/>
  <c r="J13" i="60" s="1"/>
  <c r="S51" i="58"/>
  <c r="S28" i="60"/>
  <c r="S39" i="60"/>
  <c r="E6" i="53"/>
  <c r="F6" i="53" s="1"/>
  <c r="J6" i="53" s="1"/>
  <c r="S43" i="52"/>
  <c r="S18" i="52"/>
  <c r="S45" i="52"/>
  <c r="S13" i="56"/>
  <c r="S45" i="56"/>
  <c r="S24" i="56"/>
  <c r="S56" i="56"/>
  <c r="S13" i="58"/>
  <c r="S48" i="54"/>
  <c r="S33" i="57"/>
  <c r="S12" i="54"/>
  <c r="S56" i="54"/>
  <c r="S54" i="53"/>
  <c r="S50" i="53"/>
  <c r="S30" i="59"/>
  <c r="S32" i="59"/>
  <c r="S39" i="59"/>
  <c r="S34" i="59"/>
  <c r="E12" i="58"/>
  <c r="F12" i="58" s="1"/>
  <c r="J12" i="58" s="1"/>
  <c r="P12" i="58" s="1"/>
  <c r="S12" i="58" s="1"/>
  <c r="S35" i="58"/>
  <c r="S33" i="60"/>
  <c r="S51" i="60"/>
  <c r="S41" i="60"/>
  <c r="S15" i="60"/>
  <c r="S34" i="54"/>
  <c r="G36" i="58"/>
  <c r="I36" i="58" s="1"/>
  <c r="S21" i="58"/>
  <c r="S38" i="52"/>
  <c r="S47" i="52"/>
  <c r="G45" i="52"/>
  <c r="I45" i="52" s="1"/>
  <c r="G19" i="52"/>
  <c r="I19" i="52" s="1"/>
  <c r="S17" i="52"/>
  <c r="S31" i="52"/>
  <c r="S48" i="52"/>
  <c r="S46" i="56"/>
  <c r="S52" i="56"/>
  <c r="S28" i="56"/>
  <c r="S55" i="56"/>
  <c r="S16" i="56"/>
  <c r="S18" i="56"/>
  <c r="S49" i="56"/>
  <c r="S49" i="61"/>
  <c r="G13" i="58"/>
  <c r="I13" i="58" s="1"/>
  <c r="G37" i="1"/>
  <c r="I37" i="1" s="1"/>
  <c r="G35" i="1"/>
  <c r="I35" i="1" s="1"/>
  <c r="G12" i="1"/>
  <c r="I12" i="1" s="1"/>
  <c r="G37" i="58"/>
  <c r="I37" i="58" s="1"/>
  <c r="S44" i="57"/>
  <c r="G34" i="57"/>
  <c r="I34" i="57" s="1"/>
  <c r="S42" i="57"/>
  <c r="S13" i="54"/>
  <c r="G46" i="54"/>
  <c r="I46" i="54" s="1"/>
  <c r="G39" i="54"/>
  <c r="I39" i="54" s="1"/>
  <c r="S32" i="58"/>
  <c r="E7" i="54"/>
  <c r="F7" i="54" s="1"/>
  <c r="J7" i="54" s="1"/>
  <c r="S45" i="53"/>
  <c r="S10" i="53"/>
  <c r="S52" i="53"/>
  <c r="S28" i="53"/>
  <c r="S23" i="59"/>
  <c r="S50" i="59"/>
  <c r="S28" i="59"/>
  <c r="S31" i="59"/>
  <c r="G47" i="58"/>
  <c r="I47" i="58" s="1"/>
  <c r="S17" i="60"/>
  <c r="S50" i="60"/>
  <c r="S22" i="60"/>
  <c r="S49" i="60"/>
  <c r="G23" i="60"/>
  <c r="I23" i="60" s="1"/>
  <c r="G55" i="54"/>
  <c r="I55" i="54" s="1"/>
  <c r="G22" i="54"/>
  <c r="I22" i="54" s="1"/>
  <c r="S49" i="58"/>
  <c r="S21" i="52"/>
  <c r="S7" i="52"/>
  <c r="S27" i="52"/>
  <c r="S44" i="52"/>
  <c r="S8" i="52"/>
  <c r="S36" i="52"/>
  <c r="S42" i="52"/>
  <c r="S48" i="56"/>
  <c r="S22" i="56"/>
  <c r="S39" i="56"/>
  <c r="G26" i="58"/>
  <c r="I26" i="58" s="1"/>
  <c r="G45" i="61"/>
  <c r="I45" i="61" s="1"/>
  <c r="S29" i="61"/>
  <c r="G38" i="61"/>
  <c r="I38" i="61" s="1"/>
  <c r="G21" i="61"/>
  <c r="I21" i="61" s="1"/>
  <c r="S55" i="61"/>
  <c r="G40" i="61"/>
  <c r="I40" i="61" s="1"/>
  <c r="G33" i="61"/>
  <c r="I33" i="61" s="1"/>
  <c r="G27" i="61"/>
  <c r="I27" i="61" s="1"/>
  <c r="G48" i="54"/>
  <c r="I48" i="54" s="1"/>
  <c r="G41" i="54"/>
  <c r="I41" i="54" s="1"/>
  <c r="G54" i="1"/>
  <c r="I54" i="1" s="1"/>
  <c r="G14" i="1"/>
  <c r="I14" i="1" s="1"/>
  <c r="G17" i="58"/>
  <c r="I17" i="58" s="1"/>
  <c r="S52" i="57"/>
  <c r="G21" i="57"/>
  <c r="I21" i="57" s="1"/>
  <c r="G42" i="57"/>
  <c r="I42" i="57" s="1"/>
  <c r="S54" i="57"/>
  <c r="G33" i="57"/>
  <c r="I33" i="57" s="1"/>
  <c r="S56" i="57"/>
  <c r="G10" i="54"/>
  <c r="I10" i="54" s="1"/>
  <c r="S23" i="54"/>
  <c r="S20" i="54"/>
  <c r="S35" i="54"/>
  <c r="G47" i="53"/>
  <c r="I47" i="53" s="1"/>
  <c r="G18" i="53"/>
  <c r="I18" i="53" s="1"/>
  <c r="G56" i="53"/>
  <c r="I56" i="53" s="1"/>
  <c r="G45" i="53"/>
  <c r="I45" i="53" s="1"/>
  <c r="S47" i="53"/>
  <c r="S12" i="53"/>
  <c r="S40" i="53"/>
  <c r="G50" i="59"/>
  <c r="I50" i="59" s="1"/>
  <c r="G48" i="59"/>
  <c r="I48" i="59" s="1"/>
  <c r="S25" i="59"/>
  <c r="S53" i="59"/>
  <c r="S33" i="59"/>
  <c r="G50" i="58"/>
  <c r="I50" i="58" s="1"/>
  <c r="G23" i="58"/>
  <c r="I23" i="58" s="1"/>
  <c r="G53" i="58"/>
  <c r="I53" i="58" s="1"/>
  <c r="G40" i="60"/>
  <c r="I40" i="60" s="1"/>
  <c r="G49" i="60"/>
  <c r="I49" i="60" s="1"/>
  <c r="S52" i="60"/>
  <c r="G26" i="60"/>
  <c r="I26" i="60" s="1"/>
  <c r="G53" i="60"/>
  <c r="I53" i="60" s="1"/>
  <c r="G55" i="60"/>
  <c r="I55" i="60" s="1"/>
  <c r="G15" i="60"/>
  <c r="I15" i="60" s="1"/>
  <c r="S22" i="54"/>
  <c r="G34" i="54"/>
  <c r="I34" i="54" s="1"/>
  <c r="S20" i="52"/>
  <c r="G31" i="52"/>
  <c r="I31" i="52" s="1"/>
  <c r="G30" i="52"/>
  <c r="I30" i="52" s="1"/>
  <c r="G27" i="52"/>
  <c r="I27" i="52" s="1"/>
  <c r="G11" i="52"/>
  <c r="I11" i="52" s="1"/>
  <c r="G36" i="52"/>
  <c r="I36" i="52" s="1"/>
  <c r="G54" i="56"/>
  <c r="I54" i="56" s="1"/>
  <c r="G18" i="56"/>
  <c r="I18" i="56" s="1"/>
  <c r="G48" i="56"/>
  <c r="I48" i="56" s="1"/>
  <c r="G55" i="56"/>
  <c r="I55" i="56" s="1"/>
  <c r="S24" i="54"/>
  <c r="S56" i="61"/>
  <c r="G39" i="61"/>
  <c r="I39" i="61" s="1"/>
  <c r="G22" i="61"/>
  <c r="I22" i="61" s="1"/>
  <c r="G18" i="61"/>
  <c r="I18" i="61" s="1"/>
  <c r="S36" i="61"/>
  <c r="G25" i="61"/>
  <c r="I25" i="61" s="1"/>
  <c r="S41" i="54"/>
  <c r="G22" i="1"/>
  <c r="I22" i="1" s="1"/>
  <c r="G29" i="1"/>
  <c r="I29" i="1" s="1"/>
  <c r="G45" i="57"/>
  <c r="I45" i="57" s="1"/>
  <c r="S45" i="57"/>
  <c r="S28" i="57"/>
  <c r="S12" i="57"/>
  <c r="S30" i="57"/>
  <c r="E8" i="55"/>
  <c r="F8" i="55" s="1"/>
  <c r="J8" i="55" s="1"/>
  <c r="G32" i="54"/>
  <c r="I32" i="54" s="1"/>
  <c r="S25" i="54"/>
  <c r="S18" i="53"/>
  <c r="S43" i="53"/>
  <c r="S27" i="53"/>
  <c r="G23" i="59"/>
  <c r="I23" i="59" s="1"/>
  <c r="G41" i="59"/>
  <c r="I41" i="59" s="1"/>
  <c r="G19" i="58"/>
  <c r="I19" i="58" s="1"/>
  <c r="S34" i="60"/>
  <c r="S21" i="60"/>
  <c r="S29" i="58"/>
  <c r="S51" i="52"/>
  <c r="G50" i="52"/>
  <c r="I50" i="52" s="1"/>
  <c r="S28" i="52"/>
  <c r="G20" i="52"/>
  <c r="I20" i="52" s="1"/>
  <c r="G24" i="52"/>
  <c r="I24" i="52" s="1"/>
  <c r="S21" i="56"/>
  <c r="G27" i="56"/>
  <c r="I27" i="56" s="1"/>
  <c r="G40" i="56"/>
  <c r="I40" i="56" s="1"/>
  <c r="G29" i="56"/>
  <c r="I29" i="56" s="1"/>
  <c r="G13" i="56"/>
  <c r="I13" i="56" s="1"/>
  <c r="G19" i="56"/>
  <c r="I19" i="56" s="1"/>
  <c r="S26" i="58"/>
  <c r="S19" i="61"/>
  <c r="S15" i="61"/>
  <c r="S45" i="61"/>
  <c r="G34" i="61"/>
  <c r="I34" i="61" s="1"/>
  <c r="S21" i="61"/>
  <c r="S50" i="61"/>
  <c r="G29" i="54"/>
  <c r="I29" i="54" s="1"/>
  <c r="G11" i="1"/>
  <c r="I11" i="1" s="1"/>
  <c r="G42" i="1"/>
  <c r="I42" i="1" s="1"/>
  <c r="G21" i="1"/>
  <c r="I21" i="1" s="1"/>
  <c r="G55" i="1"/>
  <c r="I55" i="1" s="1"/>
  <c r="G32" i="1"/>
  <c r="I32" i="1" s="1"/>
  <c r="G50" i="1"/>
  <c r="I50" i="1" s="1"/>
  <c r="G24" i="1"/>
  <c r="I24" i="1" s="1"/>
  <c r="S17" i="58"/>
  <c r="G16" i="57"/>
  <c r="I16" i="57" s="1"/>
  <c r="G46" i="57"/>
  <c r="I46" i="57" s="1"/>
  <c r="G29" i="57"/>
  <c r="I29" i="57" s="1"/>
  <c r="G51" i="57"/>
  <c r="I51" i="57" s="1"/>
  <c r="G19" i="57"/>
  <c r="I19" i="57" s="1"/>
  <c r="G20" i="57"/>
  <c r="I20" i="57" s="1"/>
  <c r="S9" i="54"/>
  <c r="G44" i="54"/>
  <c r="I44" i="54" s="1"/>
  <c r="S26" i="54"/>
  <c r="G35" i="54"/>
  <c r="I35" i="54" s="1"/>
  <c r="G56" i="58"/>
  <c r="I56" i="58" s="1"/>
  <c r="G30" i="53"/>
  <c r="I30" i="53" s="1"/>
  <c r="S14" i="53"/>
  <c r="S26" i="53"/>
  <c r="G55" i="53"/>
  <c r="I55" i="53" s="1"/>
  <c r="G28" i="53"/>
  <c r="I28" i="53" s="1"/>
  <c r="S48" i="53"/>
  <c r="G14" i="59"/>
  <c r="I14" i="59" s="1"/>
  <c r="G33" i="59"/>
  <c r="I33" i="59" s="1"/>
  <c r="G40" i="59"/>
  <c r="I40" i="59" s="1"/>
  <c r="G18" i="59"/>
  <c r="I18" i="59" s="1"/>
  <c r="G21" i="59"/>
  <c r="I21" i="59" s="1"/>
  <c r="G53" i="59"/>
  <c r="I53" i="59" s="1"/>
  <c r="E12" i="59"/>
  <c r="F12" i="59" s="1"/>
  <c r="J12" i="59" s="1"/>
  <c r="S38" i="58"/>
  <c r="S53" i="58"/>
  <c r="G31" i="60"/>
  <c r="I31" i="60" s="1"/>
  <c r="S56" i="60"/>
  <c r="G47" i="60"/>
  <c r="I47" i="60" s="1"/>
  <c r="G45" i="60"/>
  <c r="I45" i="60" s="1"/>
  <c r="G56" i="60"/>
  <c r="I56" i="60" s="1"/>
  <c r="S48" i="60"/>
  <c r="G37" i="60"/>
  <c r="I37" i="60" s="1"/>
  <c r="G44" i="60"/>
  <c r="I44" i="60" s="1"/>
  <c r="G38" i="60"/>
  <c r="I38" i="60" s="1"/>
  <c r="S36" i="60"/>
  <c r="G5" i="1" l="1"/>
  <c r="G14" i="60"/>
  <c r="I14" i="60" s="1"/>
  <c r="G12" i="59"/>
  <c r="I12" i="59" s="1"/>
  <c r="G10" i="56"/>
  <c r="Q10" i="57" s="1"/>
  <c r="S10" i="57" s="1"/>
  <c r="G7" i="54"/>
  <c r="I7" i="54" s="1"/>
  <c r="G6" i="53"/>
  <c r="I6" i="53" s="1"/>
  <c r="G11" i="57"/>
  <c r="I11" i="57" s="1"/>
  <c r="G5" i="52"/>
  <c r="I5" i="52" s="1"/>
  <c r="T2" i="56"/>
  <c r="T10" i="56" s="1"/>
  <c r="G8" i="54"/>
  <c r="I10" i="56"/>
  <c r="Q5" i="52"/>
  <c r="S5" i="52" s="1"/>
  <c r="I5" i="1"/>
  <c r="G8" i="55"/>
  <c r="I8" i="55" s="1"/>
  <c r="G12" i="58"/>
  <c r="G7" i="53"/>
  <c r="G6" i="52"/>
  <c r="G13" i="59"/>
  <c r="G11" i="58"/>
  <c r="I11" i="58" s="1"/>
  <c r="G10" i="57"/>
  <c r="I10" i="57" s="1"/>
  <c r="Q14" i="61"/>
  <c r="S14" i="61" s="1"/>
  <c r="G13" i="60"/>
  <c r="I13" i="60" s="1"/>
  <c r="G14" i="61"/>
  <c r="I14" i="61" s="1"/>
  <c r="Q11" i="58" l="1"/>
  <c r="S11" i="58" s="1"/>
  <c r="T18" i="56"/>
  <c r="T20" i="56"/>
  <c r="T37" i="56"/>
  <c r="T21" i="56"/>
  <c r="T23" i="56"/>
  <c r="T35" i="56"/>
  <c r="T43" i="56"/>
  <c r="T25" i="56"/>
  <c r="T42" i="56"/>
  <c r="T16" i="56"/>
  <c r="T34" i="56"/>
  <c r="T12" i="56"/>
  <c r="Q13" i="60"/>
  <c r="S13" i="60" s="1"/>
  <c r="I13" i="59"/>
  <c r="T45" i="56"/>
  <c r="I12" i="58"/>
  <c r="Q12" i="59"/>
  <c r="S12" i="59" s="1"/>
  <c r="T52" i="56"/>
  <c r="T26" i="56"/>
  <c r="T33" i="56"/>
  <c r="T27" i="56"/>
  <c r="T2" i="52"/>
  <c r="I8" i="54"/>
  <c r="Q8" i="55"/>
  <c r="S8" i="55" s="1"/>
  <c r="T28" i="56"/>
  <c r="T19" i="56"/>
  <c r="T57" i="56"/>
  <c r="T69" i="56"/>
  <c r="T59" i="56"/>
  <c r="T51" i="56"/>
  <c r="T58" i="56"/>
  <c r="T62" i="56"/>
  <c r="T40" i="56"/>
  <c r="T61" i="56"/>
  <c r="T66" i="56"/>
  <c r="T64" i="56"/>
  <c r="T65" i="56"/>
  <c r="T68" i="56"/>
  <c r="D7" i="50"/>
  <c r="T67" i="56"/>
  <c r="T63" i="56"/>
  <c r="T30" i="56"/>
  <c r="T9" i="56"/>
  <c r="T36" i="56"/>
  <c r="T60" i="56"/>
  <c r="T44" i="56"/>
  <c r="T31" i="56"/>
  <c r="T29" i="56"/>
  <c r="T38" i="56"/>
  <c r="T47" i="56"/>
  <c r="T11" i="56"/>
  <c r="T15" i="56"/>
  <c r="T50" i="56"/>
  <c r="T14" i="56"/>
  <c r="T2" i="61"/>
  <c r="T13" i="56"/>
  <c r="T2" i="58"/>
  <c r="T11" i="58" s="1"/>
  <c r="T41" i="56"/>
  <c r="Q6" i="53"/>
  <c r="S6" i="53" s="1"/>
  <c r="I6" i="52"/>
  <c r="T48" i="56"/>
  <c r="T55" i="56"/>
  <c r="T39" i="56"/>
  <c r="T17" i="56"/>
  <c r="T32" i="56"/>
  <c r="T49" i="56"/>
  <c r="T56" i="56"/>
  <c r="T53" i="56"/>
  <c r="T46" i="56"/>
  <c r="T54" i="56"/>
  <c r="Q7" i="54"/>
  <c r="S7" i="54" s="1"/>
  <c r="I7" i="53"/>
  <c r="T2" i="57"/>
  <c r="T24" i="56"/>
  <c r="T22" i="56"/>
  <c r="T25" i="61" l="1"/>
  <c r="T68" i="61"/>
  <c r="T65" i="61"/>
  <c r="T37" i="61"/>
  <c r="D12" i="50"/>
  <c r="T67" i="61"/>
  <c r="T60" i="61"/>
  <c r="T62" i="61"/>
  <c r="T69" i="61"/>
  <c r="T64" i="61"/>
  <c r="T57" i="61"/>
  <c r="T63" i="61"/>
  <c r="T58" i="61"/>
  <c r="T61" i="61"/>
  <c r="T66" i="61"/>
  <c r="T59" i="61"/>
  <c r="T35" i="61"/>
  <c r="T22" i="61"/>
  <c r="T51" i="61"/>
  <c r="T44" i="61"/>
  <c r="T20" i="61"/>
  <c r="T27" i="61"/>
  <c r="T46" i="61"/>
  <c r="T45" i="61"/>
  <c r="T56" i="61"/>
  <c r="T55" i="61"/>
  <c r="T17" i="61"/>
  <c r="T26" i="61"/>
  <c r="T43" i="61"/>
  <c r="T53" i="61"/>
  <c r="T50" i="61"/>
  <c r="T21" i="61"/>
  <c r="T18" i="61"/>
  <c r="T15" i="61"/>
  <c r="T28" i="61"/>
  <c r="T38" i="61"/>
  <c r="T39" i="61"/>
  <c r="T32" i="61"/>
  <c r="T19" i="61"/>
  <c r="T47" i="61"/>
  <c r="T29" i="61"/>
  <c r="T36" i="61"/>
  <c r="T24" i="61"/>
  <c r="T40" i="61"/>
  <c r="T42" i="61"/>
  <c r="T33" i="61"/>
  <c r="T31" i="61"/>
  <c r="T30" i="61"/>
  <c r="T48" i="61"/>
  <c r="T52" i="61"/>
  <c r="T54" i="61"/>
  <c r="T16" i="61"/>
  <c r="T49" i="61"/>
  <c r="T41" i="61"/>
  <c r="T34" i="61"/>
  <c r="T23" i="61"/>
  <c r="S70" i="56"/>
  <c r="F7" i="50"/>
  <c r="L7" i="50"/>
  <c r="M7" i="50" s="1"/>
  <c r="T21" i="57"/>
  <c r="T43" i="57"/>
  <c r="T57" i="57"/>
  <c r="T64" i="57"/>
  <c r="T63" i="57"/>
  <c r="T23" i="57"/>
  <c r="T29" i="57"/>
  <c r="T48" i="57"/>
  <c r="T60" i="57"/>
  <c r="D8" i="50"/>
  <c r="T62" i="57"/>
  <c r="T61" i="57"/>
  <c r="T59" i="57"/>
  <c r="T67" i="57"/>
  <c r="T66" i="57"/>
  <c r="T68" i="57"/>
  <c r="T65" i="57"/>
  <c r="T58" i="57"/>
  <c r="T69" i="57"/>
  <c r="T16" i="57"/>
  <c r="T20" i="57"/>
  <c r="T46" i="57"/>
  <c r="T49" i="57"/>
  <c r="T53" i="57"/>
  <c r="T26" i="57"/>
  <c r="T14" i="57"/>
  <c r="T17" i="57"/>
  <c r="T50" i="57"/>
  <c r="T40" i="57"/>
  <c r="T32" i="57"/>
  <c r="T37" i="57"/>
  <c r="T45" i="57"/>
  <c r="T25" i="57"/>
  <c r="T30" i="57"/>
  <c r="T42" i="57"/>
  <c r="T13" i="57"/>
  <c r="T52" i="57"/>
  <c r="T39" i="57"/>
  <c r="T28" i="57"/>
  <c r="T22" i="57"/>
  <c r="T12" i="57"/>
  <c r="T31" i="57"/>
  <c r="T38" i="57"/>
  <c r="T15" i="57"/>
  <c r="T41" i="57"/>
  <c r="T44" i="57"/>
  <c r="T51" i="57"/>
  <c r="T34" i="57"/>
  <c r="T19" i="57"/>
  <c r="T36" i="57"/>
  <c r="T55" i="57"/>
  <c r="T33" i="57"/>
  <c r="T54" i="57"/>
  <c r="T47" i="57"/>
  <c r="T11" i="57"/>
  <c r="T56" i="57"/>
  <c r="T24" i="57"/>
  <c r="T35" i="57"/>
  <c r="T27" i="57"/>
  <c r="T18" i="57"/>
  <c r="T68" i="52"/>
  <c r="T64" i="52"/>
  <c r="T58" i="52"/>
  <c r="T57" i="52"/>
  <c r="T59" i="52"/>
  <c r="T69" i="52"/>
  <c r="D3" i="50"/>
  <c r="T60" i="52"/>
  <c r="T62" i="52"/>
  <c r="T67" i="52"/>
  <c r="T61" i="52"/>
  <c r="T65" i="52"/>
  <c r="T63" i="52"/>
  <c r="T66" i="52"/>
  <c r="T26" i="52"/>
  <c r="T50" i="52"/>
  <c r="T29" i="52"/>
  <c r="T6" i="52"/>
  <c r="T31" i="52"/>
  <c r="T52" i="52"/>
  <c r="T33" i="52"/>
  <c r="T11" i="52"/>
  <c r="T17" i="52"/>
  <c r="T43" i="52"/>
  <c r="T46" i="52"/>
  <c r="T37" i="52"/>
  <c r="T34" i="52"/>
  <c r="T56" i="52"/>
  <c r="T12" i="52"/>
  <c r="T19" i="52"/>
  <c r="T14" i="52"/>
  <c r="T24" i="52"/>
  <c r="T7" i="52"/>
  <c r="T23" i="52"/>
  <c r="T54" i="52"/>
  <c r="T51" i="52"/>
  <c r="T44" i="52"/>
  <c r="T8" i="52"/>
  <c r="T47" i="52"/>
  <c r="T18" i="52"/>
  <c r="T9" i="52"/>
  <c r="T38" i="52"/>
  <c r="T49" i="52"/>
  <c r="T45" i="52"/>
  <c r="T20" i="52"/>
  <c r="T32" i="52"/>
  <c r="T30" i="52"/>
  <c r="T25" i="52"/>
  <c r="T53" i="52"/>
  <c r="T16" i="52"/>
  <c r="T22" i="52"/>
  <c r="T27" i="52"/>
  <c r="T39" i="52"/>
  <c r="T36" i="52"/>
  <c r="T48" i="52"/>
  <c r="T40" i="52"/>
  <c r="T41" i="52"/>
  <c r="T55" i="52"/>
  <c r="T35" i="52"/>
  <c r="T15" i="52"/>
  <c r="T13" i="52"/>
  <c r="T21" i="52"/>
  <c r="T10" i="52"/>
  <c r="T28" i="52"/>
  <c r="T42" i="52"/>
  <c r="T2" i="54"/>
  <c r="T7" i="54" s="1"/>
  <c r="T2" i="53"/>
  <c r="T6" i="53" s="1"/>
  <c r="T5" i="52"/>
  <c r="D9" i="50"/>
  <c r="T59" i="58"/>
  <c r="T62" i="58"/>
  <c r="T19" i="58"/>
  <c r="T68" i="58"/>
  <c r="T27" i="58"/>
  <c r="T44" i="58"/>
  <c r="T60" i="58"/>
  <c r="T55" i="58"/>
  <c r="T69" i="58"/>
  <c r="T61" i="58"/>
  <c r="T14" i="58"/>
  <c r="T34" i="58"/>
  <c r="T64" i="58"/>
  <c r="T45" i="58"/>
  <c r="T65" i="58"/>
  <c r="T46" i="58"/>
  <c r="T57" i="58"/>
  <c r="T63" i="58"/>
  <c r="T56" i="58"/>
  <c r="T43" i="58"/>
  <c r="T67" i="58"/>
  <c r="T66" i="58"/>
  <c r="T58" i="58"/>
  <c r="T15" i="58"/>
  <c r="T50" i="58"/>
  <c r="T16" i="58"/>
  <c r="T25" i="58"/>
  <c r="T47" i="58"/>
  <c r="T35" i="58"/>
  <c r="T40" i="58"/>
  <c r="T33" i="58"/>
  <c r="T36" i="58"/>
  <c r="T31" i="58"/>
  <c r="T41" i="58"/>
  <c r="T13" i="58"/>
  <c r="T39" i="58"/>
  <c r="T52" i="58"/>
  <c r="T53" i="58"/>
  <c r="T26" i="58"/>
  <c r="T28" i="58"/>
  <c r="T54" i="58"/>
  <c r="T24" i="58"/>
  <c r="T12" i="58"/>
  <c r="T22" i="58"/>
  <c r="T37" i="58"/>
  <c r="T48" i="58"/>
  <c r="T23" i="58"/>
  <c r="T21" i="58"/>
  <c r="T42" i="58"/>
  <c r="T20" i="58"/>
  <c r="T38" i="58"/>
  <c r="T29" i="58"/>
  <c r="T49" i="58"/>
  <c r="T32" i="58"/>
  <c r="T17" i="58"/>
  <c r="T30" i="58"/>
  <c r="T18" i="58"/>
  <c r="T51" i="58"/>
  <c r="T10" i="57"/>
  <c r="T14" i="61"/>
  <c r="T2" i="55"/>
  <c r="T8" i="55" s="1"/>
  <c r="T2" i="59"/>
  <c r="T2" i="60"/>
  <c r="T13" i="60" s="1"/>
  <c r="S70" i="61" l="1"/>
  <c r="S70" i="57"/>
  <c r="S70" i="58"/>
  <c r="L9" i="50"/>
  <c r="M9" i="50" s="1"/>
  <c r="T60" i="59"/>
  <c r="T67" i="59"/>
  <c r="T63" i="59"/>
  <c r="T64" i="59"/>
  <c r="T65" i="59"/>
  <c r="T68" i="59"/>
  <c r="T66" i="59"/>
  <c r="D10" i="50"/>
  <c r="R10" i="50" s="1"/>
  <c r="S10" i="50" s="1"/>
  <c r="T59" i="59"/>
  <c r="T69" i="59"/>
  <c r="T61" i="59"/>
  <c r="T62" i="59"/>
  <c r="T58" i="59"/>
  <c r="T57" i="59"/>
  <c r="T36" i="59"/>
  <c r="T27" i="59"/>
  <c r="T56" i="59"/>
  <c r="T46" i="59"/>
  <c r="T54" i="59"/>
  <c r="T41" i="59"/>
  <c r="T17" i="59"/>
  <c r="T52" i="59"/>
  <c r="T13" i="59"/>
  <c r="T28" i="59"/>
  <c r="T43" i="59"/>
  <c r="T14" i="59"/>
  <c r="T32" i="59"/>
  <c r="T33" i="59"/>
  <c r="T19" i="59"/>
  <c r="T24" i="59"/>
  <c r="T42" i="59"/>
  <c r="T48" i="59"/>
  <c r="T51" i="59"/>
  <c r="T34" i="59"/>
  <c r="T39" i="59"/>
  <c r="T22" i="59"/>
  <c r="T50" i="59"/>
  <c r="T23" i="59"/>
  <c r="T38" i="59"/>
  <c r="T21" i="59"/>
  <c r="T53" i="59"/>
  <c r="T25" i="59"/>
  <c r="T35" i="59"/>
  <c r="T45" i="59"/>
  <c r="T40" i="59"/>
  <c r="T37" i="59"/>
  <c r="T20" i="59"/>
  <c r="T47" i="59"/>
  <c r="T30" i="59"/>
  <c r="T18" i="59"/>
  <c r="T26" i="59"/>
  <c r="T44" i="59"/>
  <c r="T49" i="59"/>
  <c r="T16" i="59"/>
  <c r="T55" i="59"/>
  <c r="T15" i="59"/>
  <c r="T31" i="59"/>
  <c r="T29" i="59"/>
  <c r="S70" i="52"/>
  <c r="L10" i="50"/>
  <c r="M10" i="50" s="1"/>
  <c r="T58" i="55"/>
  <c r="T62" i="55"/>
  <c r="T12" i="55"/>
  <c r="T57" i="55"/>
  <c r="T59" i="55"/>
  <c r="T64" i="55"/>
  <c r="T68" i="55"/>
  <c r="T63" i="55"/>
  <c r="T61" i="55"/>
  <c r="T67" i="55"/>
  <c r="T60" i="55"/>
  <c r="D6" i="50"/>
  <c r="T66" i="55"/>
  <c r="T65" i="55"/>
  <c r="T69" i="55"/>
  <c r="T15" i="55"/>
  <c r="T23" i="55"/>
  <c r="T28" i="55"/>
  <c r="T20" i="55"/>
  <c r="T53" i="55"/>
  <c r="T14" i="55"/>
  <c r="T24" i="55"/>
  <c r="T21" i="55"/>
  <c r="T33" i="55"/>
  <c r="T47" i="55"/>
  <c r="T51" i="55"/>
  <c r="T49" i="55"/>
  <c r="T38" i="55"/>
  <c r="T40" i="55"/>
  <c r="T17" i="55"/>
  <c r="T54" i="55"/>
  <c r="T43" i="55"/>
  <c r="T10" i="55"/>
  <c r="T36" i="55"/>
  <c r="T50" i="55"/>
  <c r="T11" i="55"/>
  <c r="T31" i="55"/>
  <c r="T16" i="55"/>
  <c r="T32" i="55"/>
  <c r="T27" i="55"/>
  <c r="T13" i="55"/>
  <c r="T18" i="55"/>
  <c r="T35" i="55"/>
  <c r="T22" i="55"/>
  <c r="T41" i="55"/>
  <c r="T9" i="55"/>
  <c r="T30" i="55"/>
  <c r="T55" i="55"/>
  <c r="T19" i="55"/>
  <c r="T52" i="55"/>
  <c r="T45" i="55"/>
  <c r="T42" i="55"/>
  <c r="T37" i="55"/>
  <c r="T56" i="55"/>
  <c r="T34" i="55"/>
  <c r="T29" i="55"/>
  <c r="T25" i="55"/>
  <c r="T48" i="55"/>
  <c r="T26" i="55"/>
  <c r="T44" i="55"/>
  <c r="T46" i="55"/>
  <c r="T39" i="55"/>
  <c r="T68" i="53"/>
  <c r="T61" i="53"/>
  <c r="T66" i="53"/>
  <c r="T59" i="53"/>
  <c r="T36" i="53"/>
  <c r="T57" i="53"/>
  <c r="T64" i="53"/>
  <c r="T44" i="53"/>
  <c r="T58" i="53"/>
  <c r="T65" i="53"/>
  <c r="T63" i="53"/>
  <c r="T69" i="53"/>
  <c r="T29" i="53"/>
  <c r="T55" i="53"/>
  <c r="T49" i="53"/>
  <c r="T15" i="53"/>
  <c r="T62" i="53"/>
  <c r="D4" i="50"/>
  <c r="L4" i="50" s="1"/>
  <c r="M4" i="50" s="1"/>
  <c r="T67" i="53"/>
  <c r="T60" i="53"/>
  <c r="T33" i="53"/>
  <c r="T41" i="53"/>
  <c r="T27" i="53"/>
  <c r="T12" i="53"/>
  <c r="T32" i="53"/>
  <c r="T37" i="53"/>
  <c r="T22" i="53"/>
  <c r="T26" i="53"/>
  <c r="T43" i="53"/>
  <c r="T24" i="53"/>
  <c r="T42" i="53"/>
  <c r="T39" i="53"/>
  <c r="T14" i="53"/>
  <c r="T56" i="53"/>
  <c r="T34" i="53"/>
  <c r="T30" i="53"/>
  <c r="T19" i="53"/>
  <c r="T52" i="53"/>
  <c r="T31" i="53"/>
  <c r="T51" i="53"/>
  <c r="T23" i="53"/>
  <c r="T9" i="53"/>
  <c r="T7" i="53"/>
  <c r="T16" i="53"/>
  <c r="T10" i="53"/>
  <c r="T45" i="53"/>
  <c r="T50" i="53"/>
  <c r="T11" i="53"/>
  <c r="T17" i="53"/>
  <c r="T21" i="53"/>
  <c r="T20" i="53"/>
  <c r="T48" i="53"/>
  <c r="T18" i="53"/>
  <c r="T53" i="53"/>
  <c r="T40" i="53"/>
  <c r="T28" i="53"/>
  <c r="T25" i="53"/>
  <c r="T38" i="53"/>
  <c r="T54" i="53"/>
  <c r="T47" i="53"/>
  <c r="T46" i="53"/>
  <c r="T13" i="53"/>
  <c r="T35" i="53"/>
  <c r="T8" i="53"/>
  <c r="T12" i="59"/>
  <c r="F9" i="50"/>
  <c r="R9" i="50"/>
  <c r="S9" i="50" s="1"/>
  <c r="L3" i="50"/>
  <c r="M3" i="50" s="1"/>
  <c r="F3" i="50"/>
  <c r="F12" i="50"/>
  <c r="O12" i="50"/>
  <c r="P12" i="50" s="1"/>
  <c r="G12" i="50" s="1"/>
  <c r="T47" i="60"/>
  <c r="T38" i="60"/>
  <c r="T57" i="60"/>
  <c r="T58" i="60"/>
  <c r="T45" i="60"/>
  <c r="T59" i="60"/>
  <c r="D11" i="50"/>
  <c r="T46" i="60"/>
  <c r="T18" i="60"/>
  <c r="T66" i="60"/>
  <c r="T62" i="60"/>
  <c r="T67" i="60"/>
  <c r="T65" i="60"/>
  <c r="T16" i="60"/>
  <c r="T19" i="60"/>
  <c r="T31" i="60"/>
  <c r="T54" i="60"/>
  <c r="T63" i="60"/>
  <c r="T61" i="60"/>
  <c r="T68" i="60"/>
  <c r="T42" i="60"/>
  <c r="T64" i="60"/>
  <c r="T69" i="60"/>
  <c r="T60" i="60"/>
  <c r="T37" i="60"/>
  <c r="T17" i="60"/>
  <c r="T55" i="60"/>
  <c r="T49" i="60"/>
  <c r="T26" i="60"/>
  <c r="T56" i="60"/>
  <c r="T15" i="60"/>
  <c r="T14" i="60"/>
  <c r="T39" i="60"/>
  <c r="T51" i="60"/>
  <c r="T33" i="60"/>
  <c r="T35" i="60"/>
  <c r="T21" i="60"/>
  <c r="T40" i="60"/>
  <c r="T28" i="60"/>
  <c r="T30" i="60"/>
  <c r="T27" i="60"/>
  <c r="T52" i="60"/>
  <c r="T22" i="60"/>
  <c r="T29" i="60"/>
  <c r="T44" i="60"/>
  <c r="T48" i="60"/>
  <c r="T32" i="60"/>
  <c r="T43" i="60"/>
  <c r="T34" i="60"/>
  <c r="T50" i="60"/>
  <c r="T41" i="60"/>
  <c r="T53" i="60"/>
  <c r="T25" i="60"/>
  <c r="T36" i="60"/>
  <c r="T24" i="60"/>
  <c r="T20" i="60"/>
  <c r="T23" i="60"/>
  <c r="T28" i="54"/>
  <c r="D5" i="50"/>
  <c r="T64" i="54"/>
  <c r="T57" i="54"/>
  <c r="T30" i="54"/>
  <c r="T44" i="54"/>
  <c r="T67" i="54"/>
  <c r="T14" i="54"/>
  <c r="T65" i="54"/>
  <c r="T62" i="54"/>
  <c r="T18" i="54"/>
  <c r="T69" i="54"/>
  <c r="T63" i="54"/>
  <c r="T61" i="54"/>
  <c r="T60" i="54"/>
  <c r="T54" i="54"/>
  <c r="T58" i="54"/>
  <c r="T59" i="54"/>
  <c r="T17" i="54"/>
  <c r="T38" i="54"/>
  <c r="T68" i="54"/>
  <c r="T51" i="54"/>
  <c r="T66" i="54"/>
  <c r="T43" i="54"/>
  <c r="T32" i="54"/>
  <c r="T16" i="54"/>
  <c r="T29" i="54"/>
  <c r="T37" i="54"/>
  <c r="T13" i="54"/>
  <c r="T39" i="54"/>
  <c r="T26" i="54"/>
  <c r="T23" i="54"/>
  <c r="T33" i="54"/>
  <c r="T47" i="54"/>
  <c r="T50" i="54"/>
  <c r="T8" i="54"/>
  <c r="T35" i="54"/>
  <c r="T31" i="54"/>
  <c r="T56" i="54"/>
  <c r="T55" i="54"/>
  <c r="T41" i="54"/>
  <c r="T20" i="54"/>
  <c r="T19" i="54"/>
  <c r="T21" i="54"/>
  <c r="T52" i="54"/>
  <c r="T36" i="54"/>
  <c r="T48" i="54"/>
  <c r="T24" i="54"/>
  <c r="T45" i="54"/>
  <c r="T10" i="54"/>
  <c r="T42" i="54"/>
  <c r="T22" i="54"/>
  <c r="T49" i="54"/>
  <c r="T25" i="54"/>
  <c r="T12" i="54"/>
  <c r="T15" i="54"/>
  <c r="T27" i="54"/>
  <c r="T11" i="54"/>
  <c r="T40" i="54"/>
  <c r="T9" i="54"/>
  <c r="T34" i="54"/>
  <c r="T53" i="54"/>
  <c r="T46" i="54"/>
  <c r="F8" i="50"/>
  <c r="O9" i="50"/>
  <c r="P9" i="50" s="1"/>
  <c r="O10" i="50"/>
  <c r="P10" i="50" s="1"/>
  <c r="O8" i="50"/>
  <c r="P8" i="50" s="1"/>
  <c r="L8" i="50"/>
  <c r="M8" i="50" s="1"/>
  <c r="G7" i="50" s="1"/>
  <c r="L6" i="50" l="1"/>
  <c r="M6" i="50" s="1"/>
  <c r="S70" i="55"/>
  <c r="S70" i="53"/>
  <c r="S70" i="54"/>
  <c r="G8" i="50"/>
  <c r="S70" i="60"/>
  <c r="L5" i="50"/>
  <c r="M5" i="50" s="1"/>
  <c r="G3" i="50" s="1"/>
  <c r="S70" i="59"/>
  <c r="F6" i="50"/>
  <c r="U6" i="50"/>
  <c r="V6" i="50" s="1"/>
  <c r="G6" i="50" s="1"/>
  <c r="F10" i="50"/>
  <c r="U10" i="50"/>
  <c r="V10" i="50" s="1"/>
  <c r="G10" i="50" s="1"/>
  <c r="G9" i="50"/>
  <c r="R6" i="50"/>
  <c r="S6" i="50" s="1"/>
  <c r="F5" i="50"/>
  <c r="R5" i="50"/>
  <c r="S5" i="50" s="1"/>
  <c r="L12" i="50"/>
  <c r="M12" i="50" s="1"/>
  <c r="F11" i="50"/>
  <c r="L11" i="50"/>
  <c r="M11" i="50" s="1"/>
  <c r="O4" i="50"/>
  <c r="P4" i="50" s="1"/>
  <c r="F4" i="50"/>
  <c r="O5" i="50"/>
  <c r="P5" i="50" s="1"/>
  <c r="O6" i="50"/>
  <c r="P6" i="50" s="1"/>
  <c r="G5" i="50" l="1"/>
  <c r="G4" i="50"/>
  <c r="G11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<sst xmlns="http://schemas.openxmlformats.org/spreadsheetml/2006/main" count="416" uniqueCount="61">
  <si>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</si>
  <si>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</si>
  <si>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</si>
  <si>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</si>
  <si>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</si>
  <si>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</si>
  <si>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</si>
  <si>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</si>
  <si>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</si>
  <si>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</si>
  <si>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</si>
  <si>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</si>
  <si>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</si>
  <si>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</si>
  <si>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</si>
  <si>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</si>
  <si>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</si>
  <si>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</si>
  <si>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</si>
  <si>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</si>
  <si>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</si>
  <si>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</si>
  <si>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</si>
  <si>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</si>
  <si>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</si>
  <si>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</si>
  <si>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</si>
  <si>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</si>
  <si>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</si>
  <si>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</si>
  <si>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</si>
  <si>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</si>
  <si>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</si>
  <si>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</si>
  <si>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</si>
  <si>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</si>
  <si>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</si>
  <si>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</si>
  <si>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</si>
  <si>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</si>
  <si>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</si>
  <si>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</si>
  <si>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</si>
  <si>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</si>
  <si>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</si>
  <si>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</si>
  <si>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</si>
  <si>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</si>
  <si>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</si>
  <si>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</si>
  <si>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</si>
  <si>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</si>
  <si>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</si>
  <si>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</si>
  <si>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</si>
  <si>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</si>
  <si>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</si>
  <si>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</si>
  <si>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</si>
  <si>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</si>
  <si>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metasocialcutgoodc.xls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</si>
</sst>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7" sqref="F1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40229</v>
      </c>
      <c r="C2" s="19">
        <v>18162</v>
      </c>
      <c r="D2" s="24">
        <v>6.3E-2</v>
      </c>
      <c r="E2" s="24">
        <v>1</v>
      </c>
      <c r="F2" s="24">
        <v>0.60199999999999998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58692</v>
      </c>
      <c r="U2" s="19">
        <v>25848</v>
      </c>
      <c r="V2" s="24">
        <v>4.5999999999999999E-2</v>
      </c>
      <c r="W2" s="19">
        <v>1290</v>
      </c>
      <c r="X2" s="24">
        <v>0.67400000000000004</v>
      </c>
    </row>
    <row r="3" spans="1:24" x14ac:dyDescent="0.2">
      <c r="A3" s="18">
        <v>9</v>
      </c>
      <c r="B3" s="19">
        <v>42103</v>
      </c>
      <c r="C3" s="19">
        <v>19007</v>
      </c>
      <c r="D3" s="24">
        <v>0.06</v>
      </c>
      <c r="E3" s="24">
        <v>0.98</v>
      </c>
      <c r="F3" s="24">
        <v>0.61799999999999999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61425</v>
      </c>
      <c r="U3" s="19">
        <v>27052</v>
      </c>
      <c r="V3" s="24">
        <v>4.3999999999999997E-2</v>
      </c>
      <c r="W3" s="19">
        <v>1229</v>
      </c>
      <c r="X3" s="24">
        <v>0.69199999999999995</v>
      </c>
    </row>
    <row r="4" spans="1:24" x14ac:dyDescent="0.2">
      <c r="A4" s="18">
        <v>10</v>
      </c>
      <c r="B4" s="19">
        <v>44063</v>
      </c>
      <c r="C4" s="19">
        <v>19892</v>
      </c>
      <c r="D4" s="24">
        <v>5.7000000000000002E-2</v>
      </c>
      <c r="E4" s="24">
        <v>0.98</v>
      </c>
      <c r="F4" s="24">
        <v>0.63400000000000001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64285</v>
      </c>
      <c r="U4" s="19">
        <v>28311</v>
      </c>
      <c r="V4" s="24">
        <v>4.2000000000000003E-2</v>
      </c>
      <c r="W4" s="19">
        <v>1170</v>
      </c>
      <c r="X4" s="24">
        <v>0.71</v>
      </c>
    </row>
    <row r="5" spans="1:24" x14ac:dyDescent="0.2">
      <c r="A5" s="18">
        <v>11</v>
      </c>
      <c r="B5" s="19">
        <v>46115</v>
      </c>
      <c r="C5" s="19">
        <v>20819</v>
      </c>
      <c r="D5" s="24">
        <v>5.3999999999999999E-2</v>
      </c>
      <c r="E5" s="24">
        <v>0.98</v>
      </c>
      <c r="F5" s="24">
        <v>0.65100000000000002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67278</v>
      </c>
      <c r="U5" s="19">
        <v>29630</v>
      </c>
      <c r="V5" s="24">
        <v>0.04</v>
      </c>
      <c r="W5" s="19">
        <v>1115</v>
      </c>
      <c r="X5" s="24">
        <v>0.72799999999999998</v>
      </c>
    </row>
    <row r="6" spans="1:24" x14ac:dyDescent="0.2">
      <c r="A6" s="18">
        <v>12</v>
      </c>
      <c r="B6" s="19">
        <v>53415</v>
      </c>
      <c r="C6" s="19">
        <v>24115</v>
      </c>
      <c r="D6" s="24">
        <v>4.4999999999999998E-2</v>
      </c>
      <c r="E6" s="24">
        <v>0.98</v>
      </c>
      <c r="F6" s="24">
        <v>0.70899999999999996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70411</v>
      </c>
      <c r="U6" s="19">
        <v>31009</v>
      </c>
      <c r="V6" s="24">
        <v>3.7999999999999999E-2</v>
      </c>
      <c r="W6" s="19">
        <v>1062</v>
      </c>
      <c r="X6" s="24">
        <v>0.748</v>
      </c>
    </row>
    <row r="7" spans="1:24" x14ac:dyDescent="0.2">
      <c r="A7" s="18">
        <v>13</v>
      </c>
      <c r="B7" s="19">
        <v>56573</v>
      </c>
      <c r="C7" s="19">
        <v>25388</v>
      </c>
      <c r="D7" s="24">
        <v>4.3999999999999997E-2</v>
      </c>
      <c r="E7" s="24">
        <v>0.81200000000000006</v>
      </c>
      <c r="F7" s="24">
        <v>0.71599999999999997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74574</v>
      </c>
      <c r="U7" s="19">
        <v>32647</v>
      </c>
      <c r="V7" s="24">
        <v>3.6999999999999998E-2</v>
      </c>
      <c r="W7" s="19">
        <v>1044</v>
      </c>
      <c r="X7" s="24">
        <v>0.755</v>
      </c>
    </row>
    <row r="8" spans="1:24" x14ac:dyDescent="0.2">
      <c r="A8" s="18">
        <v>14</v>
      </c>
      <c r="B8" s="19">
        <v>59918</v>
      </c>
      <c r="C8" s="19">
        <v>26729</v>
      </c>
      <c r="D8" s="24">
        <v>4.2999999999999997E-2</v>
      </c>
      <c r="E8" s="24">
        <v>0.81200000000000006</v>
      </c>
      <c r="F8" s="24">
        <v>0.72299999999999998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78982</v>
      </c>
      <c r="U8" s="19">
        <v>34371</v>
      </c>
      <c r="V8" s="24">
        <v>3.5999999999999997E-2</v>
      </c>
      <c r="W8" s="19">
        <v>1027</v>
      </c>
      <c r="X8" s="24">
        <v>0.76200000000000001</v>
      </c>
    </row>
    <row r="9" spans="1:24" x14ac:dyDescent="0.2">
      <c r="A9" s="18">
        <v>15</v>
      </c>
      <c r="B9" s="19">
        <v>63460</v>
      </c>
      <c r="C9" s="19">
        <v>28140</v>
      </c>
      <c r="D9" s="24">
        <v>4.2000000000000003E-2</v>
      </c>
      <c r="E9" s="24">
        <v>0.81200000000000006</v>
      </c>
      <c r="F9" s="24">
        <v>0.73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83652</v>
      </c>
      <c r="U9" s="19">
        <v>36186</v>
      </c>
      <c r="V9" s="24">
        <v>3.5000000000000003E-2</v>
      </c>
      <c r="W9" s="19">
        <v>1010</v>
      </c>
      <c r="X9" s="24">
        <v>0.77</v>
      </c>
    </row>
    <row r="10" spans="1:24" x14ac:dyDescent="0.2">
      <c r="A10" s="18">
        <v>16</v>
      </c>
      <c r="B10" s="19">
        <v>88597</v>
      </c>
      <c r="C10" s="19">
        <v>38097</v>
      </c>
      <c r="D10" s="24">
        <v>3.4000000000000002E-2</v>
      </c>
      <c r="E10" s="24">
        <v>0.81200000000000006</v>
      </c>
      <c r="F10" s="24">
        <v>0.77700000000000002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88597</v>
      </c>
      <c r="U10" s="19">
        <v>38097</v>
      </c>
      <c r="V10" s="24">
        <v>3.4000000000000002E-2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96161</v>
      </c>
      <c r="C11" s="19">
        <v>41096</v>
      </c>
      <c r="D11" s="24">
        <v>3.3000000000000002E-2</v>
      </c>
      <c r="E11" s="24">
        <v>0.57199999999999995</v>
      </c>
      <c r="F11" s="24">
        <v>0.77700000000000002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96161</v>
      </c>
      <c r="U11" s="19">
        <v>41096</v>
      </c>
      <c r="V11" s="24">
        <v>3.3000000000000002E-2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151161</v>
      </c>
      <c r="C12" s="19">
        <v>62774</v>
      </c>
      <c r="D12" s="24">
        <v>0.03</v>
      </c>
      <c r="E12" s="24">
        <v>0.57199999999999995</v>
      </c>
      <c r="F12" s="24">
        <v>0.77700000000000002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104370</v>
      </c>
      <c r="U12" s="19">
        <v>44332</v>
      </c>
      <c r="V12" s="24">
        <v>3.3000000000000002E-2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63460</v>
      </c>
      <c r="D2" s="7">
        <f>Meta!C9</f>
        <v>28140</v>
      </c>
      <c r="E2" s="1">
        <f>Meta!D9</f>
        <v>4.2000000000000003E-2</v>
      </c>
      <c r="F2" s="1">
        <f>Meta!F9</f>
        <v>0.73</v>
      </c>
      <c r="G2" s="1">
        <f>Meta!I9</f>
        <v>1.8114695812355892</v>
      </c>
      <c r="H2" s="1">
        <f>Meta!E9</f>
        <v>0.81200000000000006</v>
      </c>
      <c r="I2" s="13"/>
      <c r="J2" s="1">
        <f>Meta!X8</f>
        <v>0.76200000000000001</v>
      </c>
      <c r="K2" s="1">
        <f>Meta!D8</f>
        <v>4.2999999999999997E-2</v>
      </c>
      <c r="L2" s="29"/>
      <c r="N2" s="22">
        <f>Meta!T9</f>
        <v>83652</v>
      </c>
      <c r="O2" s="22">
        <f>Meta!U9</f>
        <v>36186</v>
      </c>
      <c r="P2" s="1">
        <f>Meta!V9</f>
        <v>3.5000000000000003E-2</v>
      </c>
      <c r="Q2" s="1">
        <f>Meta!X9</f>
        <v>0.77</v>
      </c>
      <c r="R2" s="22">
        <f>Meta!W9</f>
        <v>1010</v>
      </c>
      <c r="T2" s="12">
        <f>IRR(S5:S69)+1</f>
        <v>1.0399747790643974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3259.7238185427982</v>
      </c>
      <c r="D11" s="5">
        <f t="shared" ref="D11:D36" si="0">IF(A11&lt;startage,1,0)*(C11*(1-initialunempprob))+IF(A11=startage,1,0)*(C11*(1-unempprob))+IF(A11&gt;startage,1,0)*(C11*(1-unempprob)+unempprob*300*52)</f>
        <v>3119.5556943454576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238.64601061742749</v>
      </c>
      <c r="G11" s="5">
        <f t="shared" ref="G11:G56" si="3">D11-F11</f>
        <v>2880.9096837280299</v>
      </c>
      <c r="H11" s="22">
        <f>0.1*Grade14!H11</f>
        <v>1454.1399570384601</v>
      </c>
      <c r="I11" s="5">
        <f t="shared" ref="I11:I36" si="4">G11+IF(A11&lt;startage,1,0)*(H11*(1-initialunempprob))+IF(A11&gt;=startage,1,0)*(H11*(1-unempprob))</f>
        <v>4272.5216226138364</v>
      </c>
      <c r="J11" s="26">
        <f t="shared" ref="J11:J56" si="5">(F11-(IF(A11&gt;startage,1,0)*(unempprob*300*52)))/(IF(A11&lt;startage,1,0)*((C11+H11)*(1-initialunempprob))+IF(A11&gt;=startage,1,0)*((C11+H11)*(1-unempprob)))</f>
        <v>5.2901162186803928E-2</v>
      </c>
      <c r="L11" s="22">
        <f>0.1*Grade14!L11</f>
        <v>5944.749373129338</v>
      </c>
      <c r="M11" s="5">
        <f>scrimecost*Meta!O8</f>
        <v>3407.7400000000002</v>
      </c>
      <c r="N11" s="5">
        <f>L11-Grade14!L11</f>
        <v>-53502.74435816404</v>
      </c>
      <c r="O11" s="5"/>
      <c r="P11" s="22"/>
      <c r="Q11" s="22">
        <f>0.05*feel*Grade14!G11</f>
        <v>333.34290641983324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-62115.087264583875</v>
      </c>
      <c r="T11" s="22">
        <f t="shared" ref="T11:T42" si="7">S11/sreturn^(A11-startage+1)</f>
        <v>-62115.087264583875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35032.329914540671</v>
      </c>
      <c r="D12" s="5">
        <f t="shared" si="0"/>
        <v>33560.972058129963</v>
      </c>
      <c r="E12" s="5">
        <f t="shared" si="1"/>
        <v>24060.972058129963</v>
      </c>
      <c r="F12" s="5">
        <f t="shared" si="2"/>
        <v>8157.6573769794322</v>
      </c>
      <c r="G12" s="5">
        <f t="shared" si="3"/>
        <v>25403.314681150528</v>
      </c>
      <c r="H12" s="22">
        <f t="shared" ref="H12:H36" si="10">benefits*B12/expnorm</f>
        <v>15534.348625830044</v>
      </c>
      <c r="I12" s="5">
        <f t="shared" si="4"/>
        <v>40285.220664695706</v>
      </c>
      <c r="J12" s="26">
        <f t="shared" si="5"/>
        <v>0.1683974550389315</v>
      </c>
      <c r="L12" s="22">
        <f t="shared" ref="L12:L36" si="11">(sincome+sbenefits)*(1-sunemp)*B12/expnorm</f>
        <v>63839.697446710838</v>
      </c>
      <c r="M12" s="5">
        <f>scrimecost*Meta!O9</f>
        <v>3094.64</v>
      </c>
      <c r="N12" s="5">
        <f>L12-Grade14!L12</f>
        <v>2906.0163721351346</v>
      </c>
      <c r="O12" s="5">
        <f>Grade14!M12-M12</f>
        <v>52.088000000000193</v>
      </c>
      <c r="P12" s="22">
        <f t="shared" ref="P12:P56" si="12">(spart-initialspart)*(L12*J12+nptrans)</f>
        <v>138.43554064385194</v>
      </c>
      <c r="Q12" s="22"/>
      <c r="R12" s="22"/>
      <c r="S12" s="22">
        <f t="shared" si="6"/>
        <v>1971.6627915165798</v>
      </c>
      <c r="T12" s="22">
        <f t="shared" si="7"/>
        <v>1895.8755839159542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35908.13816240419</v>
      </c>
      <c r="D13" s="5">
        <f t="shared" si="0"/>
        <v>35055.196359583213</v>
      </c>
      <c r="E13" s="5">
        <f t="shared" si="1"/>
        <v>25555.196359583213</v>
      </c>
      <c r="F13" s="5">
        <f t="shared" si="2"/>
        <v>8645.5216114039195</v>
      </c>
      <c r="G13" s="5">
        <f t="shared" si="3"/>
        <v>26409.674748179292</v>
      </c>
      <c r="H13" s="22">
        <f t="shared" si="10"/>
        <v>15922.707341475792</v>
      </c>
      <c r="I13" s="5">
        <f t="shared" si="4"/>
        <v>41663.628381313101</v>
      </c>
      <c r="J13" s="26">
        <f t="shared" si="5"/>
        <v>0.16092016068360923</v>
      </c>
      <c r="L13" s="22">
        <f t="shared" si="11"/>
        <v>65435.689882878607</v>
      </c>
      <c r="M13" s="5">
        <f>scrimecost*Meta!O10</f>
        <v>2836.08</v>
      </c>
      <c r="N13" s="5">
        <f>L13-Grade14!L13</f>
        <v>2978.6667814385073</v>
      </c>
      <c r="O13" s="5">
        <f>Grade14!M13-M13</f>
        <v>47.735999999999876</v>
      </c>
      <c r="P13" s="22">
        <f t="shared" si="12"/>
        <v>136.6713738431653</v>
      </c>
      <c r="Q13" s="22"/>
      <c r="R13" s="22"/>
      <c r="S13" s="22">
        <f t="shared" si="6"/>
        <v>2012.1204059872625</v>
      </c>
      <c r="T13" s="22">
        <f t="shared" si="7"/>
        <v>1860.4086547682764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36805.841616464291</v>
      </c>
      <c r="D14" s="5">
        <f t="shared" si="0"/>
        <v>35915.196268572785</v>
      </c>
      <c r="E14" s="5">
        <f t="shared" si="1"/>
        <v>26415.196268572785</v>
      </c>
      <c r="F14" s="5">
        <f t="shared" si="2"/>
        <v>8926.3115816890131</v>
      </c>
      <c r="G14" s="5">
        <f t="shared" si="3"/>
        <v>26988.884686883772</v>
      </c>
      <c r="H14" s="22">
        <f t="shared" si="10"/>
        <v>16320.775025012688</v>
      </c>
      <c r="I14" s="5">
        <f t="shared" si="4"/>
        <v>42624.187160845926</v>
      </c>
      <c r="J14" s="26">
        <f t="shared" si="5"/>
        <v>0.1625122906445691</v>
      </c>
      <c r="L14" s="22">
        <f t="shared" si="11"/>
        <v>67071.582129950577</v>
      </c>
      <c r="M14" s="5">
        <f>scrimecost*Meta!O11</f>
        <v>2650.2400000000002</v>
      </c>
      <c r="N14" s="5">
        <f>L14-Grade14!L14</f>
        <v>3053.1334509744702</v>
      </c>
      <c r="O14" s="5">
        <f>Grade14!M14-M14</f>
        <v>44.60799999999972</v>
      </c>
      <c r="P14" s="22">
        <f t="shared" si="12"/>
        <v>139.63165159274905</v>
      </c>
      <c r="Q14" s="22"/>
      <c r="R14" s="22"/>
      <c r="S14" s="22">
        <f t="shared" si="6"/>
        <v>2058.54375598059</v>
      </c>
      <c r="T14" s="22">
        <f t="shared" si="7"/>
        <v>1830.1710498857578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37725.987656875899</v>
      </c>
      <c r="D15" s="5">
        <f t="shared" si="0"/>
        <v>36796.696175287107</v>
      </c>
      <c r="E15" s="5">
        <f t="shared" si="1"/>
        <v>27296.696175287107</v>
      </c>
      <c r="F15" s="5">
        <f t="shared" si="2"/>
        <v>9214.1213012312401</v>
      </c>
      <c r="G15" s="5">
        <f t="shared" si="3"/>
        <v>27582.574874055867</v>
      </c>
      <c r="H15" s="22">
        <f t="shared" si="10"/>
        <v>16728.794400638006</v>
      </c>
      <c r="I15" s="5">
        <f t="shared" si="4"/>
        <v>43608.759909867076</v>
      </c>
      <c r="J15" s="26">
        <f t="shared" si="5"/>
        <v>0.16406558816745698</v>
      </c>
      <c r="L15" s="22">
        <f t="shared" si="11"/>
        <v>68748.371683199337</v>
      </c>
      <c r="M15" s="5">
        <f>scrimecost*Meta!O12</f>
        <v>2532.0700000000002</v>
      </c>
      <c r="N15" s="5">
        <f>L15-Grade14!L15</f>
        <v>3129.4617872488452</v>
      </c>
      <c r="O15" s="5">
        <f>Grade14!M15-M15</f>
        <v>42.619000000000142</v>
      </c>
      <c r="P15" s="22">
        <f t="shared" si="12"/>
        <v>142.66593628607248</v>
      </c>
      <c r="Q15" s="22"/>
      <c r="R15" s="22"/>
      <c r="S15" s="22">
        <f t="shared" si="6"/>
        <v>2107.1160561237589</v>
      </c>
      <c r="T15" s="22">
        <f t="shared" si="7"/>
        <v>1801.3463664840644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38669.137348297794</v>
      </c>
      <c r="D16" s="5">
        <f t="shared" si="0"/>
        <v>37700.233579669286</v>
      </c>
      <c r="E16" s="5">
        <f t="shared" si="1"/>
        <v>28200.233579669286</v>
      </c>
      <c r="F16" s="5">
        <f t="shared" si="2"/>
        <v>9509.1262637620221</v>
      </c>
      <c r="G16" s="5">
        <f t="shared" si="3"/>
        <v>28191.107315907262</v>
      </c>
      <c r="H16" s="22">
        <f t="shared" si="10"/>
        <v>17147.014260653952</v>
      </c>
      <c r="I16" s="5">
        <f t="shared" si="4"/>
        <v>44617.946977613748</v>
      </c>
      <c r="J16" s="26">
        <f t="shared" si="5"/>
        <v>0.16558100038490853</v>
      </c>
      <c r="L16" s="22">
        <f t="shared" si="11"/>
        <v>70467.080975279314</v>
      </c>
      <c r="M16" s="5">
        <f>scrimecost*Meta!O13</f>
        <v>2126.0500000000002</v>
      </c>
      <c r="N16" s="5">
        <f>L16-Grade14!L16</f>
        <v>3207.6983319300634</v>
      </c>
      <c r="O16" s="5">
        <f>Grade14!M16-M16</f>
        <v>35.784999999999854</v>
      </c>
      <c r="P16" s="22">
        <f t="shared" si="12"/>
        <v>145.77607809672895</v>
      </c>
      <c r="Q16" s="22"/>
      <c r="R16" s="22"/>
      <c r="S16" s="22">
        <f t="shared" si="6"/>
        <v>2153.0089004704964</v>
      </c>
      <c r="T16" s="22">
        <f t="shared" si="7"/>
        <v>1769.8309659480956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39635.865782005232</v>
      </c>
      <c r="D17" s="5">
        <f t="shared" si="0"/>
        <v>38626.35941916101</v>
      </c>
      <c r="E17" s="5">
        <f t="shared" si="1"/>
        <v>29126.35941916101</v>
      </c>
      <c r="F17" s="5">
        <f t="shared" si="2"/>
        <v>9811.5063503560705</v>
      </c>
      <c r="G17" s="5">
        <f t="shared" si="3"/>
        <v>28814.85306880494</v>
      </c>
      <c r="H17" s="22">
        <f t="shared" si="10"/>
        <v>17575.689617170301</v>
      </c>
      <c r="I17" s="5">
        <f t="shared" si="4"/>
        <v>45652.363722054084</v>
      </c>
      <c r="J17" s="26">
        <f t="shared" si="5"/>
        <v>0.16705945132876365</v>
      </c>
      <c r="L17" s="22">
        <f t="shared" si="11"/>
        <v>72228.757999661277</v>
      </c>
      <c r="M17" s="5">
        <f>scrimecost*Meta!O14</f>
        <v>2126.0500000000002</v>
      </c>
      <c r="N17" s="5">
        <f>L17-Grade14!L17</f>
        <v>3287.8907902282954</v>
      </c>
      <c r="O17" s="5">
        <f>Grade14!M17-M17</f>
        <v>35.784999999999854</v>
      </c>
      <c r="P17" s="22">
        <f t="shared" si="12"/>
        <v>148.96397345265183</v>
      </c>
      <c r="Q17" s="22"/>
      <c r="R17" s="22"/>
      <c r="S17" s="22">
        <f t="shared" si="6"/>
        <v>2205.7370041258928</v>
      </c>
      <c r="T17" s="22">
        <f t="shared" si="7"/>
        <v>1743.4796646234149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40626.76242655536</v>
      </c>
      <c r="D18" s="5">
        <f t="shared" si="0"/>
        <v>39575.638404640034</v>
      </c>
      <c r="E18" s="5">
        <f t="shared" si="1"/>
        <v>30075.638404640034</v>
      </c>
      <c r="F18" s="5">
        <f t="shared" si="2"/>
        <v>10121.445939114972</v>
      </c>
      <c r="G18" s="5">
        <f t="shared" si="3"/>
        <v>29454.192465525062</v>
      </c>
      <c r="H18" s="22">
        <f t="shared" si="10"/>
        <v>18015.081857599558</v>
      </c>
      <c r="I18" s="5">
        <f t="shared" si="4"/>
        <v>46712.640885105437</v>
      </c>
      <c r="J18" s="26">
        <f t="shared" si="5"/>
        <v>0.16850184249350036</v>
      </c>
      <c r="L18" s="22">
        <f t="shared" si="11"/>
        <v>74034.476949652817</v>
      </c>
      <c r="M18" s="5">
        <f>scrimecost*Meta!O15</f>
        <v>2126.0500000000002</v>
      </c>
      <c r="N18" s="5">
        <f>L18-Grade14!L18</f>
        <v>3370.0880599840166</v>
      </c>
      <c r="O18" s="5">
        <f>Grade14!M18-M18</f>
        <v>35.784999999999854</v>
      </c>
      <c r="P18" s="22">
        <f t="shared" si="12"/>
        <v>152.23156619247277</v>
      </c>
      <c r="Q18" s="22"/>
      <c r="R18" s="22"/>
      <c r="S18" s="22">
        <f t="shared" si="6"/>
        <v>2259.7833103726944</v>
      </c>
      <c r="T18" s="22">
        <f t="shared" si="7"/>
        <v>1717.5411337411369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41642.431487219248</v>
      </c>
      <c r="D19" s="5">
        <f t="shared" si="0"/>
        <v>40548.649364756035</v>
      </c>
      <c r="E19" s="5">
        <f t="shared" si="1"/>
        <v>31048.649364756035</v>
      </c>
      <c r="F19" s="5">
        <f t="shared" si="2"/>
        <v>10439.134017592845</v>
      </c>
      <c r="G19" s="5">
        <f t="shared" si="3"/>
        <v>30109.515347163189</v>
      </c>
      <c r="H19" s="22">
        <f t="shared" si="10"/>
        <v>18465.458904039548</v>
      </c>
      <c r="I19" s="5">
        <f t="shared" si="4"/>
        <v>47799.42497723308</v>
      </c>
      <c r="J19" s="26">
        <f t="shared" si="5"/>
        <v>0.16990905338592643</v>
      </c>
      <c r="L19" s="22">
        <f t="shared" si="11"/>
        <v>75885.338873394125</v>
      </c>
      <c r="M19" s="5">
        <f>scrimecost*Meta!O16</f>
        <v>2126.0500000000002</v>
      </c>
      <c r="N19" s="5">
        <f>L19-Grade14!L19</f>
        <v>3454.3402614835941</v>
      </c>
      <c r="O19" s="5">
        <f>Grade14!M19-M19</f>
        <v>35.784999999999854</v>
      </c>
      <c r="P19" s="22">
        <f t="shared" si="12"/>
        <v>155.58084875078927</v>
      </c>
      <c r="Q19" s="22"/>
      <c r="R19" s="22"/>
      <c r="S19" s="22">
        <f t="shared" si="6"/>
        <v>2315.1807742756432</v>
      </c>
      <c r="T19" s="22">
        <f t="shared" si="7"/>
        <v>1692.0081484693126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42683.492274399723</v>
      </c>
      <c r="D20" s="5">
        <f t="shared" si="0"/>
        <v>41545.985598874933</v>
      </c>
      <c r="E20" s="5">
        <f t="shared" si="1"/>
        <v>32045.985598874933</v>
      </c>
      <c r="F20" s="5">
        <f t="shared" si="2"/>
        <v>10764.764298032665</v>
      </c>
      <c r="G20" s="5">
        <f t="shared" si="3"/>
        <v>30781.22130084227</v>
      </c>
      <c r="H20" s="22">
        <f t="shared" si="10"/>
        <v>18927.095376640533</v>
      </c>
      <c r="I20" s="5">
        <f t="shared" si="4"/>
        <v>48913.378671663901</v>
      </c>
      <c r="J20" s="26">
        <f t="shared" si="5"/>
        <v>0.17128194206146405</v>
      </c>
      <c r="L20" s="22">
        <f t="shared" si="11"/>
        <v>77782.472345228991</v>
      </c>
      <c r="M20" s="5">
        <f>scrimecost*Meta!O17</f>
        <v>2126.0500000000002</v>
      </c>
      <c r="N20" s="5">
        <f>L20-Grade14!L20</f>
        <v>3540.6987680207239</v>
      </c>
      <c r="O20" s="5">
        <f>Grade14!M20-M20</f>
        <v>35.784999999999854</v>
      </c>
      <c r="P20" s="22">
        <f t="shared" si="12"/>
        <v>159.01386337306369</v>
      </c>
      <c r="Q20" s="22"/>
      <c r="R20" s="22"/>
      <c r="S20" s="22">
        <f t="shared" si="6"/>
        <v>2371.9631747762051</v>
      </c>
      <c r="T20" s="22">
        <f t="shared" si="7"/>
        <v>1666.8736372577364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43750.579581259713</v>
      </c>
      <c r="D21" s="5">
        <f t="shared" si="0"/>
        <v>42568.255238846803</v>
      </c>
      <c r="E21" s="5">
        <f t="shared" si="1"/>
        <v>33068.255238846803</v>
      </c>
      <c r="F21" s="5">
        <f t="shared" si="2"/>
        <v>11098.535335483481</v>
      </c>
      <c r="G21" s="5">
        <f t="shared" si="3"/>
        <v>31469.719903363322</v>
      </c>
      <c r="H21" s="22">
        <f t="shared" si="10"/>
        <v>19400.272761056545</v>
      </c>
      <c r="I21" s="5">
        <f t="shared" si="4"/>
        <v>50055.181208455491</v>
      </c>
      <c r="J21" s="26">
        <f t="shared" si="5"/>
        <v>0.17262134564735446</v>
      </c>
      <c r="L21" s="22">
        <f t="shared" si="11"/>
        <v>79727.034153859699</v>
      </c>
      <c r="M21" s="5">
        <f>scrimecost*Meta!O18</f>
        <v>1713.97</v>
      </c>
      <c r="N21" s="5">
        <f>L21-Grade14!L21</f>
        <v>3629.2162372212188</v>
      </c>
      <c r="O21" s="5">
        <f>Grade14!M21-M21</f>
        <v>28.848999999999933</v>
      </c>
      <c r="P21" s="22">
        <f t="shared" si="12"/>
        <v>162.53270336089494</v>
      </c>
      <c r="Q21" s="22"/>
      <c r="R21" s="22"/>
      <c r="S21" s="22">
        <f t="shared" si="6"/>
        <v>2424.5331032892423</v>
      </c>
      <c r="T21" s="22">
        <f t="shared" si="7"/>
        <v>1638.3249558996029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44844.344070791201</v>
      </c>
      <c r="D22" s="5">
        <f t="shared" si="0"/>
        <v>43616.081619817967</v>
      </c>
      <c r="E22" s="5">
        <f t="shared" si="1"/>
        <v>34116.081619817967</v>
      </c>
      <c r="F22" s="5">
        <f t="shared" si="2"/>
        <v>11440.650648870567</v>
      </c>
      <c r="G22" s="5">
        <f t="shared" si="3"/>
        <v>32175.4309709474</v>
      </c>
      <c r="H22" s="22">
        <f t="shared" si="10"/>
        <v>19885.279580082959</v>
      </c>
      <c r="I22" s="5">
        <f t="shared" si="4"/>
        <v>51225.528808666873</v>
      </c>
      <c r="J22" s="26">
        <f t="shared" si="5"/>
        <v>0.17392808085310116</v>
      </c>
      <c r="L22" s="22">
        <f t="shared" si="11"/>
        <v>81720.210007706177</v>
      </c>
      <c r="M22" s="5">
        <f>scrimecost*Meta!O19</f>
        <v>1713.97</v>
      </c>
      <c r="N22" s="5">
        <f>L22-Grade14!L22</f>
        <v>3719.9466431517358</v>
      </c>
      <c r="O22" s="5">
        <f>Grade14!M22-M22</f>
        <v>28.848999999999933</v>
      </c>
      <c r="P22" s="22">
        <f t="shared" si="12"/>
        <v>166.13951434842198</v>
      </c>
      <c r="Q22" s="22"/>
      <c r="R22" s="22"/>
      <c r="S22" s="22">
        <f t="shared" si="6"/>
        <v>2484.1901128151098</v>
      </c>
      <c r="T22" s="22">
        <f t="shared" si="7"/>
        <v>1614.1130560873057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45965.452672560983</v>
      </c>
      <c r="D23" s="5">
        <f t="shared" si="0"/>
        <v>44690.10366031342</v>
      </c>
      <c r="E23" s="5">
        <f t="shared" si="1"/>
        <v>35190.10366031342</v>
      </c>
      <c r="F23" s="5">
        <f t="shared" si="2"/>
        <v>11860.329211123673</v>
      </c>
      <c r="G23" s="5">
        <f t="shared" si="3"/>
        <v>32829.774449189747</v>
      </c>
      <c r="H23" s="22">
        <f t="shared" si="10"/>
        <v>20382.411569585031</v>
      </c>
      <c r="I23" s="5">
        <f t="shared" si="4"/>
        <v>52356.1247328522</v>
      </c>
      <c r="J23" s="26">
        <f t="shared" si="5"/>
        <v>0.17628867455950586</v>
      </c>
      <c r="L23" s="22">
        <f t="shared" si="11"/>
        <v>83763.215257898846</v>
      </c>
      <c r="M23" s="5">
        <f>scrimecost*Meta!O20</f>
        <v>1713.97</v>
      </c>
      <c r="N23" s="5">
        <f>L23-Grade14!L23</f>
        <v>3812.945309230563</v>
      </c>
      <c r="O23" s="5">
        <f>Grade14!M23-M23</f>
        <v>28.848999999999933</v>
      </c>
      <c r="P23" s="22">
        <f t="shared" si="12"/>
        <v>170.56404955726069</v>
      </c>
      <c r="Q23" s="22"/>
      <c r="R23" s="22"/>
      <c r="S23" s="22">
        <f t="shared" si="6"/>
        <v>2545.9293213838132</v>
      </c>
      <c r="T23" s="22">
        <f t="shared" si="7"/>
        <v>1590.6427750590829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47114.588989375006</v>
      </c>
      <c r="D24" s="5">
        <f t="shared" si="0"/>
        <v>45790.976251821252</v>
      </c>
      <c r="E24" s="5">
        <f t="shared" si="1"/>
        <v>36290.976251821252</v>
      </c>
      <c r="F24" s="5">
        <f t="shared" si="2"/>
        <v>12329.851371401764</v>
      </c>
      <c r="G24" s="5">
        <f t="shared" si="3"/>
        <v>33461.124880419491</v>
      </c>
      <c r="H24" s="22">
        <f t="shared" si="10"/>
        <v>20891.971858824658</v>
      </c>
      <c r="I24" s="5">
        <f t="shared" si="4"/>
        <v>53475.633921173518</v>
      </c>
      <c r="J24" s="26">
        <f t="shared" si="5"/>
        <v>0.17919570603526186</v>
      </c>
      <c r="L24" s="22">
        <f t="shared" si="11"/>
        <v>85857.295639346296</v>
      </c>
      <c r="M24" s="5">
        <f>scrimecost*Meta!O21</f>
        <v>1713.97</v>
      </c>
      <c r="N24" s="5">
        <f>L24-Grade14!L24</f>
        <v>3908.2689419613016</v>
      </c>
      <c r="O24" s="5">
        <f>Grade14!M24-M24</f>
        <v>28.848999999999933</v>
      </c>
      <c r="P24" s="22">
        <f t="shared" si="12"/>
        <v>175.51406968296709</v>
      </c>
      <c r="Q24" s="22"/>
      <c r="R24" s="22"/>
      <c r="S24" s="22">
        <f t="shared" si="6"/>
        <v>2609.5488858544536</v>
      </c>
      <c r="T24" s="22">
        <f t="shared" si="7"/>
        <v>1567.7216080087192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48292.453714109375</v>
      </c>
      <c r="D25" s="5">
        <f t="shared" si="0"/>
        <v>46919.370658116779</v>
      </c>
      <c r="E25" s="5">
        <f t="shared" si="1"/>
        <v>37419.370658116779</v>
      </c>
      <c r="F25" s="5">
        <f t="shared" si="2"/>
        <v>12811.111585686807</v>
      </c>
      <c r="G25" s="5">
        <f t="shared" si="3"/>
        <v>34108.259072429973</v>
      </c>
      <c r="H25" s="22">
        <f t="shared" si="10"/>
        <v>21414.271155295268</v>
      </c>
      <c r="I25" s="5">
        <f t="shared" si="4"/>
        <v>54623.130839202844</v>
      </c>
      <c r="J25" s="26">
        <f t="shared" si="5"/>
        <v>0.18203183430429212</v>
      </c>
      <c r="L25" s="22">
        <f t="shared" si="11"/>
        <v>88003.728030329963</v>
      </c>
      <c r="M25" s="5">
        <f>scrimecost*Meta!O22</f>
        <v>1713.97</v>
      </c>
      <c r="N25" s="5">
        <f>L25-Grade14!L25</f>
        <v>4005.9756655103411</v>
      </c>
      <c r="O25" s="5">
        <f>Grade14!M25-M25</f>
        <v>28.848999999999933</v>
      </c>
      <c r="P25" s="22">
        <f t="shared" si="12"/>
        <v>180.58784031181625</v>
      </c>
      <c r="Q25" s="22"/>
      <c r="R25" s="22"/>
      <c r="S25" s="22">
        <f t="shared" si="6"/>
        <v>2674.7589394368806</v>
      </c>
      <c r="T25" s="22">
        <f t="shared" si="7"/>
        <v>1545.1311488813317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49499.765056962111</v>
      </c>
      <c r="D26" s="5">
        <f t="shared" si="0"/>
        <v>48075.974924569695</v>
      </c>
      <c r="E26" s="5">
        <f t="shared" si="1"/>
        <v>38575.974924569695</v>
      </c>
      <c r="F26" s="5">
        <f t="shared" si="2"/>
        <v>13304.403305328975</v>
      </c>
      <c r="G26" s="5">
        <f t="shared" si="3"/>
        <v>34771.57161924072</v>
      </c>
      <c r="H26" s="22">
        <f t="shared" si="10"/>
        <v>21949.62793417765</v>
      </c>
      <c r="I26" s="5">
        <f t="shared" si="4"/>
        <v>55799.315180182908</v>
      </c>
      <c r="J26" s="26">
        <f t="shared" si="5"/>
        <v>0.1847987887131021</v>
      </c>
      <c r="L26" s="22">
        <f t="shared" si="11"/>
        <v>90203.821231088194</v>
      </c>
      <c r="M26" s="5">
        <f>scrimecost*Meta!O23</f>
        <v>1330.1699999999998</v>
      </c>
      <c r="N26" s="5">
        <f>L26-Grade14!L26</f>
        <v>4106.1250571480778</v>
      </c>
      <c r="O26" s="5">
        <f>Grade14!M26-M26</f>
        <v>22.389000000000124</v>
      </c>
      <c r="P26" s="22">
        <f t="shared" si="12"/>
        <v>185.78845520638657</v>
      </c>
      <c r="Q26" s="22"/>
      <c r="R26" s="22"/>
      <c r="S26" s="22">
        <f t="shared" si="6"/>
        <v>2736.3537243588503</v>
      </c>
      <c r="T26" s="22">
        <f t="shared" si="7"/>
        <v>1519.9528995326255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50737.259183386166</v>
      </c>
      <c r="D27" s="5">
        <f t="shared" si="0"/>
        <v>49261.494297683945</v>
      </c>
      <c r="E27" s="5">
        <f t="shared" si="1"/>
        <v>39761.494297683945</v>
      </c>
      <c r="F27" s="5">
        <f t="shared" si="2"/>
        <v>13810.027317962202</v>
      </c>
      <c r="G27" s="5">
        <f t="shared" si="3"/>
        <v>35451.466979721743</v>
      </c>
      <c r="H27" s="22">
        <f t="shared" si="10"/>
        <v>22498.368632532092</v>
      </c>
      <c r="I27" s="5">
        <f t="shared" si="4"/>
        <v>57004.904129687486</v>
      </c>
      <c r="J27" s="26">
        <f t="shared" si="5"/>
        <v>0.18749825642901433</v>
      </c>
      <c r="L27" s="22">
        <f t="shared" si="11"/>
        <v>92458.916761865417</v>
      </c>
      <c r="M27" s="5">
        <f>scrimecost*Meta!O24</f>
        <v>1330.1699999999998</v>
      </c>
      <c r="N27" s="5">
        <f>L27-Grade14!L27</f>
        <v>4208.778183576811</v>
      </c>
      <c r="O27" s="5">
        <f>Grade14!M27-M27</f>
        <v>22.389000000000124</v>
      </c>
      <c r="P27" s="22">
        <f t="shared" si="12"/>
        <v>191.11908547332123</v>
      </c>
      <c r="Q27" s="22"/>
      <c r="R27" s="22"/>
      <c r="S27" s="22">
        <f t="shared" si="6"/>
        <v>2804.8650369039024</v>
      </c>
      <c r="T27" s="22">
        <f t="shared" si="7"/>
        <v>1498.1215619136042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52005.690662970817</v>
      </c>
      <c r="D28" s="5">
        <f t="shared" si="0"/>
        <v>50476.651655126036</v>
      </c>
      <c r="E28" s="5">
        <f t="shared" si="1"/>
        <v>40976.651655126036</v>
      </c>
      <c r="F28" s="5">
        <f t="shared" si="2"/>
        <v>14328.291930911253</v>
      </c>
      <c r="G28" s="5">
        <f t="shared" si="3"/>
        <v>36148.359724214781</v>
      </c>
      <c r="H28" s="22">
        <f t="shared" si="10"/>
        <v>23060.827848345394</v>
      </c>
      <c r="I28" s="5">
        <f t="shared" si="4"/>
        <v>58240.632802929671</v>
      </c>
      <c r="J28" s="26">
        <f t="shared" si="5"/>
        <v>0.19013188346892859</v>
      </c>
      <c r="L28" s="22">
        <f t="shared" si="11"/>
        <v>94770.389680912034</v>
      </c>
      <c r="M28" s="5">
        <f>scrimecost*Meta!O25</f>
        <v>1330.1699999999998</v>
      </c>
      <c r="N28" s="5">
        <f>L28-Grade14!L28</f>
        <v>4313.9976381662273</v>
      </c>
      <c r="O28" s="5">
        <f>Grade14!M28-M28</f>
        <v>22.389000000000124</v>
      </c>
      <c r="P28" s="22">
        <f t="shared" si="12"/>
        <v>196.58298149692914</v>
      </c>
      <c r="Q28" s="22"/>
      <c r="R28" s="22"/>
      <c r="S28" s="22">
        <f t="shared" si="6"/>
        <v>2875.0891322625589</v>
      </c>
      <c r="T28" s="22">
        <f t="shared" si="7"/>
        <v>1476.6024738070932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53305.832929545082</v>
      </c>
      <c r="D29" s="5">
        <f t="shared" si="0"/>
        <v>51722.187946504186</v>
      </c>
      <c r="E29" s="5">
        <f t="shared" si="1"/>
        <v>42222.187946504186</v>
      </c>
      <c r="F29" s="5">
        <f t="shared" si="2"/>
        <v>14859.513159184036</v>
      </c>
      <c r="G29" s="5">
        <f t="shared" si="3"/>
        <v>36862.674787320153</v>
      </c>
      <c r="H29" s="22">
        <f t="shared" si="10"/>
        <v>23637.348544554028</v>
      </c>
      <c r="I29" s="5">
        <f t="shared" si="4"/>
        <v>59507.254693002906</v>
      </c>
      <c r="J29" s="26">
        <f t="shared" si="5"/>
        <v>0.19270127570299142</v>
      </c>
      <c r="L29" s="22">
        <f t="shared" si="11"/>
        <v>97139.649422934832</v>
      </c>
      <c r="M29" s="5">
        <f>scrimecost*Meta!O26</f>
        <v>1330.1699999999998</v>
      </c>
      <c r="N29" s="5">
        <f>L29-Grade14!L29</f>
        <v>4421.8475791203673</v>
      </c>
      <c r="O29" s="5">
        <f>Grade14!M29-M29</f>
        <v>22.389000000000124</v>
      </c>
      <c r="P29" s="22">
        <f t="shared" si="12"/>
        <v>202.18347492112736</v>
      </c>
      <c r="Q29" s="22"/>
      <c r="R29" s="22"/>
      <c r="S29" s="22">
        <f t="shared" si="6"/>
        <v>2947.0688300051743</v>
      </c>
      <c r="T29" s="22">
        <f t="shared" si="7"/>
        <v>1455.3912199417973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54638.478752783711</v>
      </c>
      <c r="D30" s="5">
        <f t="shared" si="0"/>
        <v>52998.862645166788</v>
      </c>
      <c r="E30" s="5">
        <f t="shared" si="1"/>
        <v>43498.862645166788</v>
      </c>
      <c r="F30" s="5">
        <f t="shared" si="2"/>
        <v>15404.014918163635</v>
      </c>
      <c r="G30" s="5">
        <f t="shared" si="3"/>
        <v>37594.847727003151</v>
      </c>
      <c r="H30" s="22">
        <f t="shared" si="10"/>
        <v>24228.282258167881</v>
      </c>
      <c r="I30" s="5">
        <f t="shared" si="4"/>
        <v>60805.54213032798</v>
      </c>
      <c r="J30" s="26">
        <f t="shared" si="5"/>
        <v>0.19520799983378431</v>
      </c>
      <c r="L30" s="22">
        <f t="shared" si="11"/>
        <v>99568.140658508215</v>
      </c>
      <c r="M30" s="5">
        <f>scrimecost*Meta!O27</f>
        <v>1330.1699999999998</v>
      </c>
      <c r="N30" s="5">
        <f>L30-Grade14!L30</f>
        <v>4532.3937685983838</v>
      </c>
      <c r="O30" s="5">
        <f>Grade14!M30-M30</f>
        <v>22.389000000000124</v>
      </c>
      <c r="P30" s="22">
        <f t="shared" si="12"/>
        <v>207.92398068093047</v>
      </c>
      <c r="Q30" s="22"/>
      <c r="R30" s="22"/>
      <c r="S30" s="22">
        <f t="shared" si="6"/>
        <v>3020.8480201913694</v>
      </c>
      <c r="T30" s="22">
        <f t="shared" si="7"/>
        <v>1434.4834455144148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56004.4407216033</v>
      </c>
      <c r="D31" s="5">
        <f t="shared" si="0"/>
        <v>54307.454211295953</v>
      </c>
      <c r="E31" s="5">
        <f t="shared" si="1"/>
        <v>44807.454211295953</v>
      </c>
      <c r="F31" s="5">
        <f t="shared" si="2"/>
        <v>15962.129221117724</v>
      </c>
      <c r="G31" s="5">
        <f t="shared" si="3"/>
        <v>38345.324990178226</v>
      </c>
      <c r="H31" s="22">
        <f t="shared" si="10"/>
        <v>24833.989314622075</v>
      </c>
      <c r="I31" s="5">
        <f t="shared" si="4"/>
        <v>62136.286753586173</v>
      </c>
      <c r="J31" s="26">
        <f t="shared" si="5"/>
        <v>0.19765358435163113</v>
      </c>
      <c r="L31" s="22">
        <f t="shared" si="11"/>
        <v>102057.34417497092</v>
      </c>
      <c r="M31" s="5">
        <f>scrimecost*Meta!O28</f>
        <v>1163.52</v>
      </c>
      <c r="N31" s="5">
        <f>L31-Grade14!L31</f>
        <v>4645.7036128133623</v>
      </c>
      <c r="O31" s="5">
        <f>Grade14!M31-M31</f>
        <v>19.583999999999833</v>
      </c>
      <c r="P31" s="22">
        <f t="shared" si="12"/>
        <v>213.80799908472869</v>
      </c>
      <c r="Q31" s="22"/>
      <c r="R31" s="22"/>
      <c r="S31" s="22">
        <f t="shared" si="6"/>
        <v>3094.1940301322265</v>
      </c>
      <c r="T31" s="22">
        <f t="shared" si="7"/>
        <v>1412.8348568446854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57404.551739643379</v>
      </c>
      <c r="D32" s="5">
        <f t="shared" si="0"/>
        <v>55648.760566578349</v>
      </c>
      <c r="E32" s="5">
        <f t="shared" si="1"/>
        <v>46148.760566578349</v>
      </c>
      <c r="F32" s="5">
        <f t="shared" si="2"/>
        <v>16534.196381645666</v>
      </c>
      <c r="G32" s="5">
        <f t="shared" si="3"/>
        <v>39114.564184932678</v>
      </c>
      <c r="H32" s="22">
        <f t="shared" si="10"/>
        <v>25454.839047487625</v>
      </c>
      <c r="I32" s="5">
        <f t="shared" si="4"/>
        <v>63500.299992425818</v>
      </c>
      <c r="J32" s="26">
        <f t="shared" si="5"/>
        <v>0.20003952046660356</v>
      </c>
      <c r="L32" s="22">
        <f t="shared" si="11"/>
        <v>104608.77777934517</v>
      </c>
      <c r="M32" s="5">
        <f>scrimecost*Meta!O29</f>
        <v>1163.52</v>
      </c>
      <c r="N32" s="5">
        <f>L32-Grade14!L32</f>
        <v>4761.8462031336821</v>
      </c>
      <c r="O32" s="5">
        <f>Grade14!M32-M32</f>
        <v>19.583999999999833</v>
      </c>
      <c r="P32" s="22">
        <f t="shared" si="12"/>
        <v>219.8391179486218</v>
      </c>
      <c r="Q32" s="22"/>
      <c r="R32" s="22"/>
      <c r="S32" s="22">
        <f t="shared" si="6"/>
        <v>3171.7082918215842</v>
      </c>
      <c r="T32" s="22">
        <f t="shared" si="7"/>
        <v>1392.5611906997565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58839.665533134452</v>
      </c>
      <c r="D33" s="5">
        <f t="shared" si="0"/>
        <v>57023.599580742797</v>
      </c>
      <c r="E33" s="5">
        <f t="shared" si="1"/>
        <v>47523.599580742797</v>
      </c>
      <c r="F33" s="5">
        <f t="shared" si="2"/>
        <v>17120.565221186804</v>
      </c>
      <c r="G33" s="5">
        <f t="shared" si="3"/>
        <v>39903.034359555997</v>
      </c>
      <c r="H33" s="22">
        <f t="shared" si="10"/>
        <v>26091.210023674812</v>
      </c>
      <c r="I33" s="5">
        <f t="shared" si="4"/>
        <v>64898.41356223647</v>
      </c>
      <c r="J33" s="26">
        <f t="shared" si="5"/>
        <v>0.2023672630177962</v>
      </c>
      <c r="L33" s="22">
        <f t="shared" si="11"/>
        <v>107223.99722382879</v>
      </c>
      <c r="M33" s="5">
        <f>scrimecost*Meta!O30</f>
        <v>1163.52</v>
      </c>
      <c r="N33" s="5">
        <f>L33-Grade14!L33</f>
        <v>4880.8923582120187</v>
      </c>
      <c r="O33" s="5">
        <f>Grade14!M33-M33</f>
        <v>19.583999999999833</v>
      </c>
      <c r="P33" s="22">
        <f t="shared" si="12"/>
        <v>226.02101478411228</v>
      </c>
      <c r="Q33" s="22"/>
      <c r="R33" s="22"/>
      <c r="S33" s="22">
        <f t="shared" si="6"/>
        <v>3251.1604100531817</v>
      </c>
      <c r="T33" s="22">
        <f t="shared" si="7"/>
        <v>1372.5767583153038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60310.657171462815</v>
      </c>
      <c r="D34" s="5">
        <f t="shared" si="0"/>
        <v>58432.809570261372</v>
      </c>
      <c r="E34" s="5">
        <f t="shared" si="1"/>
        <v>48932.809570261372</v>
      </c>
      <c r="F34" s="5">
        <f t="shared" si="2"/>
        <v>17721.593281716472</v>
      </c>
      <c r="G34" s="5">
        <f t="shared" si="3"/>
        <v>40711.2162885449</v>
      </c>
      <c r="H34" s="22">
        <f t="shared" si="10"/>
        <v>26743.490274266682</v>
      </c>
      <c r="I34" s="5">
        <f t="shared" si="4"/>
        <v>66331.479971292385</v>
      </c>
      <c r="J34" s="26">
        <f t="shared" si="5"/>
        <v>0.20463823136042314</v>
      </c>
      <c r="L34" s="22">
        <f t="shared" si="11"/>
        <v>109904.59715442451</v>
      </c>
      <c r="M34" s="5">
        <f>scrimecost*Meta!O31</f>
        <v>1163.52</v>
      </c>
      <c r="N34" s="5">
        <f>L34-Grade14!L34</f>
        <v>5002.9146671673079</v>
      </c>
      <c r="O34" s="5">
        <f>Grade14!M34-M34</f>
        <v>19.583999999999833</v>
      </c>
      <c r="P34" s="22">
        <f t="shared" si="12"/>
        <v>232.35745904049</v>
      </c>
      <c r="Q34" s="22"/>
      <c r="R34" s="22"/>
      <c r="S34" s="22">
        <f t="shared" si="6"/>
        <v>3332.5988312405652</v>
      </c>
      <c r="T34" s="22">
        <f t="shared" si="7"/>
        <v>1352.8774983744781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61818.423600749382</v>
      </c>
      <c r="D35" s="5">
        <f t="shared" si="0"/>
        <v>59877.249809517903</v>
      </c>
      <c r="E35" s="5">
        <f t="shared" si="1"/>
        <v>50377.249809517903</v>
      </c>
      <c r="F35" s="5">
        <f t="shared" si="2"/>
        <v>18337.647043759385</v>
      </c>
      <c r="G35" s="5">
        <f t="shared" si="3"/>
        <v>41539.602765758522</v>
      </c>
      <c r="H35" s="22">
        <f t="shared" si="10"/>
        <v>27412.077531123348</v>
      </c>
      <c r="I35" s="5">
        <f t="shared" si="4"/>
        <v>67800.37304057469</v>
      </c>
      <c r="J35" s="26">
        <f t="shared" si="5"/>
        <v>0.20685381023127875</v>
      </c>
      <c r="L35" s="22">
        <f t="shared" si="11"/>
        <v>112652.21208328512</v>
      </c>
      <c r="M35" s="5">
        <f>scrimecost*Meta!O32</f>
        <v>1163.52</v>
      </c>
      <c r="N35" s="5">
        <f>L35-Grade14!L35</f>
        <v>5127.9875338465063</v>
      </c>
      <c r="O35" s="5">
        <f>Grade14!M35-M35</f>
        <v>19.583999999999833</v>
      </c>
      <c r="P35" s="22">
        <f t="shared" si="12"/>
        <v>238.85231440327721</v>
      </c>
      <c r="Q35" s="22"/>
      <c r="R35" s="22"/>
      <c r="S35" s="22">
        <f t="shared" si="6"/>
        <v>3416.0732129576513</v>
      </c>
      <c r="T35" s="22">
        <f t="shared" si="7"/>
        <v>1333.4594040651318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63363.88419076812</v>
      </c>
      <c r="D36" s="5">
        <f t="shared" si="0"/>
        <v>61357.801054755852</v>
      </c>
      <c r="E36" s="5">
        <f t="shared" si="1"/>
        <v>51857.801054755852</v>
      </c>
      <c r="F36" s="5">
        <f t="shared" si="2"/>
        <v>18969.10214985337</v>
      </c>
      <c r="G36" s="5">
        <f t="shared" si="3"/>
        <v>42388.698904902485</v>
      </c>
      <c r="H36" s="22">
        <f t="shared" si="10"/>
        <v>28097.379469401432</v>
      </c>
      <c r="I36" s="5">
        <f t="shared" si="4"/>
        <v>69305.988436589061</v>
      </c>
      <c r="J36" s="26">
        <f t="shared" si="5"/>
        <v>0.20901535059308907</v>
      </c>
      <c r="L36" s="22">
        <f t="shared" si="11"/>
        <v>115468.51738536725</v>
      </c>
      <c r="M36" s="5">
        <f>scrimecost*Meta!O33</f>
        <v>940.31000000000006</v>
      </c>
      <c r="N36" s="5">
        <f>L36-Grade14!L36</f>
        <v>5256.1872221926897</v>
      </c>
      <c r="O36" s="5">
        <f>Grade14!M36-M36</f>
        <v>15.826999999999998</v>
      </c>
      <c r="P36" s="22">
        <f t="shared" si="12"/>
        <v>245.50954115013411</v>
      </c>
      <c r="Q36" s="22"/>
      <c r="R36" s="22"/>
      <c r="S36" s="22">
        <f t="shared" si="6"/>
        <v>3498.5837702176668</v>
      </c>
      <c r="T36" s="22">
        <f t="shared" si="7"/>
        <v>1313.1734656065119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64947.981295537313</v>
      </c>
      <c r="D37" s="5">
        <f t="shared" ref="D37:D56" si="15">IF(A37&lt;startage,1,0)*(C37*(1-initialunempprob))+IF(A37=startage,1,0)*(C37*(1-unempprob))+IF(A37&gt;startage,1,0)*(C37*(1-unempprob)+unempprob*300*52)</f>
        <v>62875.366081124739</v>
      </c>
      <c r="E37" s="5">
        <f t="shared" si="1"/>
        <v>53375.366081124739</v>
      </c>
      <c r="F37" s="5">
        <f t="shared" si="2"/>
        <v>19616.343633599703</v>
      </c>
      <c r="G37" s="5">
        <f t="shared" si="3"/>
        <v>43259.022447525036</v>
      </c>
      <c r="H37" s="22">
        <f t="shared" ref="H37:H56" si="16">benefits*B37/expnorm</f>
        <v>28799.813956136462</v>
      </c>
      <c r="I37" s="5">
        <f t="shared" ref="I37:I56" si="17">G37+IF(A37&lt;startage,1,0)*(H37*(1-initialunempprob))+IF(A37&gt;=startage,1,0)*(H37*(1-unempprob))</f>
        <v>70849.244217503758</v>
      </c>
      <c r="J37" s="26">
        <f t="shared" si="5"/>
        <v>0.21112417045826992</v>
      </c>
      <c r="L37" s="22">
        <f t="shared" ref="L37:L56" si="18">(sincome+sbenefits)*(1-sunemp)*B37/expnorm</f>
        <v>118355.2303200014</v>
      </c>
      <c r="M37" s="5">
        <f>scrimecost*Meta!O34</f>
        <v>940.31000000000006</v>
      </c>
      <c r="N37" s="5">
        <f>L37-Grade14!L37</f>
        <v>5387.5919027474883</v>
      </c>
      <c r="O37" s="5">
        <f>Grade14!M37-M37</f>
        <v>15.826999999999998</v>
      </c>
      <c r="P37" s="22">
        <f t="shared" si="12"/>
        <v>252.3331985656624</v>
      </c>
      <c r="Q37" s="22"/>
      <c r="R37" s="22"/>
      <c r="S37" s="22">
        <f t="shared" si="6"/>
        <v>3586.2840425091581</v>
      </c>
      <c r="T37" s="22">
        <f t="shared" si="7"/>
        <v>1294.3499109319007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66571.680827925738</v>
      </c>
      <c r="D38" s="5">
        <f t="shared" si="15"/>
        <v>64430.870233152855</v>
      </c>
      <c r="E38" s="5">
        <f t="shared" si="1"/>
        <v>54930.870233152855</v>
      </c>
      <c r="F38" s="5">
        <f t="shared" si="2"/>
        <v>20279.766154439691</v>
      </c>
      <c r="G38" s="5">
        <f t="shared" si="3"/>
        <v>44151.104078713164</v>
      </c>
      <c r="H38" s="22">
        <f t="shared" si="16"/>
        <v>29519.809305039871</v>
      </c>
      <c r="I38" s="5">
        <f t="shared" si="17"/>
        <v>72431.081392941356</v>
      </c>
      <c r="J38" s="26">
        <f t="shared" si="5"/>
        <v>0.21318155569259259</v>
      </c>
      <c r="L38" s="22">
        <f t="shared" si="18"/>
        <v>121314.11107800143</v>
      </c>
      <c r="M38" s="5">
        <f>scrimecost*Meta!O35</f>
        <v>940.31000000000006</v>
      </c>
      <c r="N38" s="5">
        <f>L38-Grade14!L38</f>
        <v>5522.2817003161617</v>
      </c>
      <c r="O38" s="5">
        <f>Grade14!M38-M38</f>
        <v>15.826999999999998</v>
      </c>
      <c r="P38" s="22">
        <f t="shared" si="12"/>
        <v>259.32744741657882</v>
      </c>
      <c r="Q38" s="22"/>
      <c r="R38" s="22"/>
      <c r="S38" s="22">
        <f t="shared" si="6"/>
        <v>3676.1768216079399</v>
      </c>
      <c r="T38" s="22">
        <f t="shared" si="7"/>
        <v>1275.794130358657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68235.972848623889</v>
      </c>
      <c r="D39" s="5">
        <f t="shared" si="15"/>
        <v>66025.261988981685</v>
      </c>
      <c r="E39" s="5">
        <f t="shared" si="1"/>
        <v>56525.261988981685</v>
      </c>
      <c r="F39" s="5">
        <f t="shared" si="2"/>
        <v>20959.774238300688</v>
      </c>
      <c r="G39" s="5">
        <f t="shared" si="3"/>
        <v>45065.487750681001</v>
      </c>
      <c r="H39" s="22">
        <f t="shared" si="16"/>
        <v>30257.80453766587</v>
      </c>
      <c r="I39" s="5">
        <f t="shared" si="17"/>
        <v>74052.4644977649</v>
      </c>
      <c r="J39" s="26">
        <f t="shared" si="5"/>
        <v>0.21518876079924898</v>
      </c>
      <c r="L39" s="22">
        <f t="shared" si="18"/>
        <v>124346.96385495145</v>
      </c>
      <c r="M39" s="5">
        <f>scrimecost*Meta!O36</f>
        <v>940.31000000000006</v>
      </c>
      <c r="N39" s="5">
        <f>L39-Grade14!L39</f>
        <v>5660.3387428240676</v>
      </c>
      <c r="O39" s="5">
        <f>Grade14!M39-M39</f>
        <v>15.826999999999998</v>
      </c>
      <c r="P39" s="22">
        <f t="shared" si="12"/>
        <v>266.49655248876826</v>
      </c>
      <c r="Q39" s="22"/>
      <c r="R39" s="22"/>
      <c r="S39" s="22">
        <f t="shared" si="6"/>
        <v>3768.3169201842006</v>
      </c>
      <c r="T39" s="22">
        <f t="shared" si="7"/>
        <v>1257.5023938366667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69941.872169839466</v>
      </c>
      <c r="D40" s="5">
        <f t="shared" si="15"/>
        <v>67659.513538706204</v>
      </c>
      <c r="E40" s="5">
        <f t="shared" si="1"/>
        <v>58159.513538706204</v>
      </c>
      <c r="F40" s="5">
        <f t="shared" si="2"/>
        <v>21656.782524258197</v>
      </c>
      <c r="G40" s="5">
        <f t="shared" si="3"/>
        <v>46002.731014448007</v>
      </c>
      <c r="H40" s="22">
        <f t="shared" si="16"/>
        <v>31014.249651107511</v>
      </c>
      <c r="I40" s="5">
        <f t="shared" si="17"/>
        <v>75714.38218020901</v>
      </c>
      <c r="J40" s="26">
        <f t="shared" si="5"/>
        <v>0.21714700968379169</v>
      </c>
      <c r="L40" s="22">
        <f t="shared" si="18"/>
        <v>127455.63795132523</v>
      </c>
      <c r="M40" s="5">
        <f>scrimecost*Meta!O37</f>
        <v>940.31000000000006</v>
      </c>
      <c r="N40" s="5">
        <f>L40-Grade14!L40</f>
        <v>5801.8472113946482</v>
      </c>
      <c r="O40" s="5">
        <f>Grade14!M40-M40</f>
        <v>15.826999999999998</v>
      </c>
      <c r="P40" s="22">
        <f t="shared" si="12"/>
        <v>273.84488518776237</v>
      </c>
      <c r="Q40" s="22"/>
      <c r="R40" s="22"/>
      <c r="S40" s="22">
        <f t="shared" si="6"/>
        <v>3862.7605212248532</v>
      </c>
      <c r="T40" s="22">
        <f t="shared" si="7"/>
        <v>1239.4710201946859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71690.418974085464</v>
      </c>
      <c r="D41" s="5">
        <f t="shared" si="15"/>
        <v>69334.621377173869</v>
      </c>
      <c r="E41" s="5">
        <f t="shared" si="1"/>
        <v>59834.621377173869</v>
      </c>
      <c r="F41" s="5">
        <f t="shared" si="2"/>
        <v>22371.216017364655</v>
      </c>
      <c r="G41" s="5">
        <f t="shared" si="3"/>
        <v>46963.405359809214</v>
      </c>
      <c r="H41" s="22">
        <f t="shared" si="16"/>
        <v>31789.605892385203</v>
      </c>
      <c r="I41" s="5">
        <f t="shared" si="17"/>
        <v>77417.847804714242</v>
      </c>
      <c r="J41" s="26">
        <f t="shared" si="5"/>
        <v>0.21905749640041883</v>
      </c>
      <c r="L41" s="22">
        <f t="shared" si="18"/>
        <v>130642.02890010839</v>
      </c>
      <c r="M41" s="5">
        <f>scrimecost*Meta!O38</f>
        <v>628.22</v>
      </c>
      <c r="N41" s="5">
        <f>L41-Grade14!L41</f>
        <v>5946.893391679565</v>
      </c>
      <c r="O41" s="5">
        <f>Grade14!M41-M41</f>
        <v>10.573999999999955</v>
      </c>
      <c r="P41" s="22">
        <f t="shared" si="12"/>
        <v>281.37692620423149</v>
      </c>
      <c r="Q41" s="22"/>
      <c r="R41" s="22"/>
      <c r="S41" s="22">
        <f t="shared" si="6"/>
        <v>3955.2997762915675</v>
      </c>
      <c r="T41" s="22">
        <f t="shared" si="7"/>
        <v>1220.3803059360698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73482.679448437586</v>
      </c>
      <c r="D42" s="5">
        <f t="shared" si="15"/>
        <v>71051.606911603201</v>
      </c>
      <c r="E42" s="5">
        <f t="shared" si="1"/>
        <v>61551.606911603201</v>
      </c>
      <c r="F42" s="5">
        <f t="shared" si="2"/>
        <v>23103.510347798765</v>
      </c>
      <c r="G42" s="5">
        <f t="shared" si="3"/>
        <v>47948.096563804436</v>
      </c>
      <c r="H42" s="22">
        <f t="shared" si="16"/>
        <v>32584.346039694825</v>
      </c>
      <c r="I42" s="5">
        <f t="shared" si="17"/>
        <v>79163.900069832074</v>
      </c>
      <c r="J42" s="26">
        <f t="shared" si="5"/>
        <v>0.22092138588005494</v>
      </c>
      <c r="L42" s="22">
        <f t="shared" si="18"/>
        <v>133908.07962261105</v>
      </c>
      <c r="M42" s="5">
        <f>scrimecost*Meta!O39</f>
        <v>628.22</v>
      </c>
      <c r="N42" s="5">
        <f>L42-Grade14!L42</f>
        <v>6095.5657264714682</v>
      </c>
      <c r="O42" s="5">
        <f>Grade14!M42-M42</f>
        <v>10.573999999999955</v>
      </c>
      <c r="P42" s="22">
        <f t="shared" si="12"/>
        <v>289.09726824611209</v>
      </c>
      <c r="Q42" s="22"/>
      <c r="R42" s="22"/>
      <c r="S42" s="22">
        <f t="shared" si="6"/>
        <v>4054.5245846348644</v>
      </c>
      <c r="T42" s="22">
        <f t="shared" si="7"/>
        <v>1202.9093948798029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75319.746434648536</v>
      </c>
      <c r="D43" s="5">
        <f t="shared" si="15"/>
        <v>72811.517084393286</v>
      </c>
      <c r="E43" s="5">
        <f t="shared" si="1"/>
        <v>63311.517084393286</v>
      </c>
      <c r="F43" s="5">
        <f t="shared" si="2"/>
        <v>23854.112036493738</v>
      </c>
      <c r="G43" s="5">
        <f t="shared" si="3"/>
        <v>48957.405047899549</v>
      </c>
      <c r="H43" s="22">
        <f t="shared" si="16"/>
        <v>33398.954690687206</v>
      </c>
      <c r="I43" s="5">
        <f t="shared" si="17"/>
        <v>80953.603641577894</v>
      </c>
      <c r="J43" s="26">
        <f t="shared" si="5"/>
        <v>0.2227398146406756</v>
      </c>
      <c r="L43" s="22">
        <f t="shared" si="18"/>
        <v>137255.78161317637</v>
      </c>
      <c r="M43" s="5">
        <f>scrimecost*Meta!O40</f>
        <v>628.22</v>
      </c>
      <c r="N43" s="5">
        <f>L43-Grade14!L43</f>
        <v>6247.9548696333368</v>
      </c>
      <c r="O43" s="5">
        <f>Grade14!M43-M43</f>
        <v>10.573999999999955</v>
      </c>
      <c r="P43" s="22">
        <f t="shared" si="12"/>
        <v>297.01061883903992</v>
      </c>
      <c r="Q43" s="22"/>
      <c r="R43" s="22"/>
      <c r="S43" s="22">
        <f t="shared" ref="S43:S69" si="19">IF(A43&lt;startage,1,0)*(N43-Q43-R43)+IF(A43&gt;=startage,1,0)*completionprob*(N43*spart+O43+P43)</f>
        <v>4156.2300131868478</v>
      </c>
      <c r="T43" s="22">
        <f t="shared" ref="T43:T69" si="20">S43/sreturn^(A43-startage+1)</f>
        <v>1185.686146793603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77202.740095514731</v>
      </c>
      <c r="D44" s="5">
        <f t="shared" si="15"/>
        <v>74615.425011503103</v>
      </c>
      <c r="E44" s="5">
        <f t="shared" si="1"/>
        <v>65115.425011503103</v>
      </c>
      <c r="F44" s="5">
        <f t="shared" si="2"/>
        <v>24623.478767406072</v>
      </c>
      <c r="G44" s="5">
        <f t="shared" si="3"/>
        <v>49991.946244097031</v>
      </c>
      <c r="H44" s="22">
        <f t="shared" si="16"/>
        <v>34233.928557954379</v>
      </c>
      <c r="I44" s="5">
        <f t="shared" si="17"/>
        <v>82788.049802617315</v>
      </c>
      <c r="J44" s="26">
        <f t="shared" si="5"/>
        <v>0.22451389148030551</v>
      </c>
      <c r="L44" s="22">
        <f t="shared" si="18"/>
        <v>140687.17615350574</v>
      </c>
      <c r="M44" s="5">
        <f>scrimecost*Meta!O41</f>
        <v>628.22</v>
      </c>
      <c r="N44" s="5">
        <f>L44-Grade14!L44</f>
        <v>6404.1537413741462</v>
      </c>
      <c r="O44" s="5">
        <f>Grade14!M44-M44</f>
        <v>10.573999999999955</v>
      </c>
      <c r="P44" s="22">
        <f t="shared" si="12"/>
        <v>305.12180319679078</v>
      </c>
      <c r="Q44" s="22"/>
      <c r="R44" s="22"/>
      <c r="S44" s="22">
        <f t="shared" si="19"/>
        <v>4260.4780774525652</v>
      </c>
      <c r="T44" s="22">
        <f t="shared" si="20"/>
        <v>1168.7071455877151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79132.808597902607</v>
      </c>
      <c r="D45" s="5">
        <f t="shared" si="15"/>
        <v>76464.430636790697</v>
      </c>
      <c r="E45" s="5">
        <f t="shared" si="1"/>
        <v>66964.430636790697</v>
      </c>
      <c r="F45" s="5">
        <f t="shared" si="2"/>
        <v>25412.079666591235</v>
      </c>
      <c r="G45" s="5">
        <f t="shared" si="3"/>
        <v>51052.350970199463</v>
      </c>
      <c r="H45" s="22">
        <f t="shared" si="16"/>
        <v>35089.776771903234</v>
      </c>
      <c r="I45" s="5">
        <f t="shared" si="17"/>
        <v>84668.357117682754</v>
      </c>
      <c r="J45" s="26">
        <f t="shared" si="5"/>
        <v>0.22624469815311526</v>
      </c>
      <c r="L45" s="22">
        <f t="shared" si="18"/>
        <v>144204.3555573434</v>
      </c>
      <c r="M45" s="5">
        <f>scrimecost*Meta!O42</f>
        <v>628.22</v>
      </c>
      <c r="N45" s="5">
        <f>L45-Grade14!L45</f>
        <v>6564.2575849085115</v>
      </c>
      <c r="O45" s="5">
        <f>Grade14!M45-M45</f>
        <v>10.573999999999955</v>
      </c>
      <c r="P45" s="22">
        <f t="shared" si="12"/>
        <v>313.43576716348565</v>
      </c>
      <c r="Q45" s="22"/>
      <c r="R45" s="22"/>
      <c r="S45" s="22">
        <f t="shared" si="19"/>
        <v>4367.3323433249479</v>
      </c>
      <c r="T45" s="22">
        <f t="shared" si="20"/>
        <v>1151.9690185935706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81111.128812850162</v>
      </c>
      <c r="D46" s="5">
        <f t="shared" si="15"/>
        <v>78359.661402710452</v>
      </c>
      <c r="E46" s="5">
        <f t="shared" si="1"/>
        <v>68859.661402710452</v>
      </c>
      <c r="F46" s="5">
        <f t="shared" si="2"/>
        <v>26220.395588256008</v>
      </c>
      <c r="G46" s="5">
        <f t="shared" si="3"/>
        <v>52139.26581445444</v>
      </c>
      <c r="H46" s="22">
        <f t="shared" si="16"/>
        <v>35967.021191200816</v>
      </c>
      <c r="I46" s="5">
        <f t="shared" si="17"/>
        <v>86595.672115624824</v>
      </c>
      <c r="J46" s="26">
        <f t="shared" si="5"/>
        <v>0.22793329002902707</v>
      </c>
      <c r="L46" s="22">
        <f t="shared" si="18"/>
        <v>147809.46444627698</v>
      </c>
      <c r="M46" s="5">
        <f>scrimecost*Meta!O43</f>
        <v>348.45</v>
      </c>
      <c r="N46" s="5">
        <f>L46-Grade14!L46</f>
        <v>6728.3640245312417</v>
      </c>
      <c r="O46" s="5">
        <f>Grade14!M46-M46</f>
        <v>5.8650000000000091</v>
      </c>
      <c r="P46" s="22">
        <f t="shared" si="12"/>
        <v>321.95758022934763</v>
      </c>
      <c r="Q46" s="22"/>
      <c r="R46" s="22"/>
      <c r="S46" s="22">
        <f t="shared" si="19"/>
        <v>4473.0342578441441</v>
      </c>
      <c r="T46" s="22">
        <f t="shared" si="20"/>
        <v>1134.4986265802652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83138.907033171403</v>
      </c>
      <c r="D47" s="5">
        <f t="shared" si="15"/>
        <v>80302.272937778194</v>
      </c>
      <c r="E47" s="5">
        <f t="shared" si="1"/>
        <v>70802.272937778194</v>
      </c>
      <c r="F47" s="5">
        <f t="shared" si="2"/>
        <v>27048.919407962403</v>
      </c>
      <c r="G47" s="5">
        <f t="shared" si="3"/>
        <v>53253.353529815795</v>
      </c>
      <c r="H47" s="22">
        <f t="shared" si="16"/>
        <v>36866.196720980835</v>
      </c>
      <c r="I47" s="5">
        <f t="shared" si="17"/>
        <v>88571.169988515438</v>
      </c>
      <c r="J47" s="26">
        <f t="shared" si="5"/>
        <v>0.22958069673723377</v>
      </c>
      <c r="L47" s="22">
        <f t="shared" si="18"/>
        <v>151504.70105743388</v>
      </c>
      <c r="M47" s="5">
        <f>scrimecost*Meta!O44</f>
        <v>348.45</v>
      </c>
      <c r="N47" s="5">
        <f>L47-Grade14!L47</f>
        <v>6896.5731251444959</v>
      </c>
      <c r="O47" s="5">
        <f>Grade14!M47-M47</f>
        <v>5.8650000000000091</v>
      </c>
      <c r="P47" s="22">
        <f t="shared" si="12"/>
        <v>330.69243862185624</v>
      </c>
      <c r="Q47" s="22"/>
      <c r="R47" s="22"/>
      <c r="S47" s="22">
        <f t="shared" si="19"/>
        <v>4585.2980209262923</v>
      </c>
      <c r="T47" s="22">
        <f t="shared" si="20"/>
        <v>1118.2695794216388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85217.379709000714</v>
      </c>
      <c r="D48" s="5">
        <f t="shared" si="15"/>
        <v>82293.449761222684</v>
      </c>
      <c r="E48" s="5">
        <f t="shared" si="1"/>
        <v>72793.449761222684</v>
      </c>
      <c r="F48" s="5">
        <f t="shared" si="2"/>
        <v>27898.156323161475</v>
      </c>
      <c r="G48" s="5">
        <f t="shared" si="3"/>
        <v>54395.293438061213</v>
      </c>
      <c r="H48" s="22">
        <f t="shared" si="16"/>
        <v>37787.851639005348</v>
      </c>
      <c r="I48" s="5">
        <f t="shared" si="17"/>
        <v>90596.05530822833</v>
      </c>
      <c r="J48" s="26">
        <f t="shared" si="5"/>
        <v>0.23118792279402089</v>
      </c>
      <c r="L48" s="22">
        <f t="shared" si="18"/>
        <v>155292.31858386975</v>
      </c>
      <c r="M48" s="5">
        <f>scrimecost*Meta!O45</f>
        <v>348.45</v>
      </c>
      <c r="N48" s="5">
        <f>L48-Grade14!L48</f>
        <v>7068.9874532731192</v>
      </c>
      <c r="O48" s="5">
        <f>Grade14!M48-M48</f>
        <v>5.8650000000000091</v>
      </c>
      <c r="P48" s="22">
        <f t="shared" si="12"/>
        <v>339.64566847417774</v>
      </c>
      <c r="Q48" s="22"/>
      <c r="R48" s="22"/>
      <c r="S48" s="22">
        <f t="shared" si="19"/>
        <v>4700.3683780855181</v>
      </c>
      <c r="T48" s="22">
        <f t="shared" si="20"/>
        <v>1102.2701120567115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87347.814201725705</v>
      </c>
      <c r="D49" s="5">
        <f t="shared" si="15"/>
        <v>84334.406005253215</v>
      </c>
      <c r="E49" s="5">
        <f t="shared" si="1"/>
        <v>74834.406005253215</v>
      </c>
      <c r="F49" s="5">
        <f t="shared" si="2"/>
        <v>28768.624161240496</v>
      </c>
      <c r="G49" s="5">
        <f t="shared" si="3"/>
        <v>55565.781844012716</v>
      </c>
      <c r="H49" s="22">
        <f t="shared" si="16"/>
        <v>38732.547929980487</v>
      </c>
      <c r="I49" s="5">
        <f t="shared" si="17"/>
        <v>92671.56276093403</v>
      </c>
      <c r="J49" s="26">
        <f t="shared" si="5"/>
        <v>0.23275594821527643</v>
      </c>
      <c r="L49" s="22">
        <f t="shared" si="18"/>
        <v>159174.62654846645</v>
      </c>
      <c r="M49" s="5">
        <f>scrimecost*Meta!O46</f>
        <v>348.45</v>
      </c>
      <c r="N49" s="5">
        <f>L49-Grade14!L49</f>
        <v>7245.7121396049333</v>
      </c>
      <c r="O49" s="5">
        <f>Grade14!M49-M49</f>
        <v>5.8650000000000091</v>
      </c>
      <c r="P49" s="22">
        <f t="shared" si="12"/>
        <v>348.82272907280685</v>
      </c>
      <c r="Q49" s="22"/>
      <c r="R49" s="22"/>
      <c r="S49" s="22">
        <f t="shared" si="19"/>
        <v>4818.3154941737084</v>
      </c>
      <c r="T49" s="22">
        <f t="shared" si="20"/>
        <v>1086.4970765185317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89531.50955676884</v>
      </c>
      <c r="D50" s="5">
        <f t="shared" si="15"/>
        <v>86426.386155384549</v>
      </c>
      <c r="E50" s="5">
        <f t="shared" si="1"/>
        <v>76926.386155384549</v>
      </c>
      <c r="F50" s="5">
        <f t="shared" si="2"/>
        <v>29660.853695271511</v>
      </c>
      <c r="G50" s="5">
        <f t="shared" si="3"/>
        <v>56765.532460113041</v>
      </c>
      <c r="H50" s="22">
        <f t="shared" si="16"/>
        <v>39700.861628229992</v>
      </c>
      <c r="I50" s="5">
        <f t="shared" si="17"/>
        <v>94798.957899957371</v>
      </c>
      <c r="J50" s="26">
        <f t="shared" si="5"/>
        <v>0.23428572911406245</v>
      </c>
      <c r="L50" s="22">
        <f t="shared" si="18"/>
        <v>163153.9922121781</v>
      </c>
      <c r="M50" s="5">
        <f>scrimecost*Meta!O47</f>
        <v>348.45</v>
      </c>
      <c r="N50" s="5">
        <f>L50-Grade14!L50</f>
        <v>7426.8549430950661</v>
      </c>
      <c r="O50" s="5">
        <f>Grade14!M50-M50</f>
        <v>5.8650000000000091</v>
      </c>
      <c r="P50" s="22">
        <f t="shared" si="12"/>
        <v>358.22921618640203</v>
      </c>
      <c r="Q50" s="22"/>
      <c r="R50" s="22"/>
      <c r="S50" s="22">
        <f t="shared" si="19"/>
        <v>4939.2112881641187</v>
      </c>
      <c r="T50" s="22">
        <f t="shared" si="20"/>
        <v>1070.9473641030199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91769.797295688069</v>
      </c>
      <c r="D51" s="5">
        <f t="shared" si="15"/>
        <v>88570.665809269165</v>
      </c>
      <c r="E51" s="5">
        <f t="shared" si="1"/>
        <v>79070.665809269165</v>
      </c>
      <c r="F51" s="5">
        <f t="shared" si="2"/>
        <v>30575.3889676533</v>
      </c>
      <c r="G51" s="5">
        <f t="shared" si="3"/>
        <v>57995.276841615865</v>
      </c>
      <c r="H51" s="22">
        <f t="shared" si="16"/>
        <v>40693.383168935739</v>
      </c>
      <c r="I51" s="5">
        <f t="shared" si="17"/>
        <v>96979.537917456299</v>
      </c>
      <c r="J51" s="26">
        <f t="shared" si="5"/>
        <v>0.23577819828360977</v>
      </c>
      <c r="L51" s="22">
        <f t="shared" si="18"/>
        <v>167232.84201748256</v>
      </c>
      <c r="M51" s="5">
        <f>scrimecost*Meta!O48</f>
        <v>183.82</v>
      </c>
      <c r="N51" s="5">
        <f>L51-Grade14!L51</f>
        <v>7612.5263166724471</v>
      </c>
      <c r="O51" s="5">
        <f>Grade14!M51-M51</f>
        <v>3.0939999999999941</v>
      </c>
      <c r="P51" s="22">
        <f t="shared" si="12"/>
        <v>367.87086547783701</v>
      </c>
      <c r="Q51" s="22"/>
      <c r="R51" s="22"/>
      <c r="S51" s="22">
        <f t="shared" si="19"/>
        <v>5060.8794250042847</v>
      </c>
      <c r="T51" s="22">
        <f t="shared" si="20"/>
        <v>1055.1487890109072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94064.04222808026</v>
      </c>
      <c r="D52" s="5">
        <f t="shared" si="15"/>
        <v>90768.552454500881</v>
      </c>
      <c r="E52" s="5">
        <f t="shared" si="1"/>
        <v>81268.552454500881</v>
      </c>
      <c r="F52" s="5">
        <f t="shared" si="2"/>
        <v>31512.787621844625</v>
      </c>
      <c r="G52" s="5">
        <f t="shared" si="3"/>
        <v>59255.764832656256</v>
      </c>
      <c r="H52" s="22">
        <f t="shared" si="16"/>
        <v>41710.717748159128</v>
      </c>
      <c r="I52" s="5">
        <f t="shared" si="17"/>
        <v>99214.632435392705</v>
      </c>
      <c r="J52" s="26">
        <f t="shared" si="5"/>
        <v>0.23723426576609494</v>
      </c>
      <c r="L52" s="22">
        <f t="shared" si="18"/>
        <v>171413.66306791961</v>
      </c>
      <c r="M52" s="5">
        <f>scrimecost*Meta!O49</f>
        <v>183.82</v>
      </c>
      <c r="N52" s="5">
        <f>L52-Grade14!L52</f>
        <v>7802.8394745892729</v>
      </c>
      <c r="O52" s="5">
        <f>Grade14!M52-M52</f>
        <v>3.0939999999999941</v>
      </c>
      <c r="P52" s="22">
        <f t="shared" si="12"/>
        <v>377.75355600155791</v>
      </c>
      <c r="Q52" s="22"/>
      <c r="R52" s="22"/>
      <c r="S52" s="22">
        <f t="shared" si="19"/>
        <v>5187.8955685654628</v>
      </c>
      <c r="T52" s="22">
        <f t="shared" si="20"/>
        <v>1040.0545840995158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96415.64328378225</v>
      </c>
      <c r="D53" s="5">
        <f t="shared" si="15"/>
        <v>93021.386265863388</v>
      </c>
      <c r="E53" s="5">
        <f t="shared" si="1"/>
        <v>83521.386265863388</v>
      </c>
      <c r="F53" s="5">
        <f t="shared" si="2"/>
        <v>32473.621242390735</v>
      </c>
      <c r="G53" s="5">
        <f t="shared" si="3"/>
        <v>60547.765023472653</v>
      </c>
      <c r="H53" s="22">
        <f t="shared" si="16"/>
        <v>42753.485691863105</v>
      </c>
      <c r="I53" s="5">
        <f t="shared" si="17"/>
        <v>101505.60431627752</v>
      </c>
      <c r="J53" s="26">
        <f t="shared" si="5"/>
        <v>0.23865481940754388</v>
      </c>
      <c r="L53" s="22">
        <f t="shared" si="18"/>
        <v>175699.00464461755</v>
      </c>
      <c r="M53" s="5">
        <f>scrimecost*Meta!O50</f>
        <v>183.82</v>
      </c>
      <c r="N53" s="5">
        <f>L53-Grade14!L53</f>
        <v>7997.9104614539538</v>
      </c>
      <c r="O53" s="5">
        <f>Grade14!M53-M53</f>
        <v>3.0939999999999941</v>
      </c>
      <c r="P53" s="22">
        <f t="shared" si="12"/>
        <v>387.88331378837165</v>
      </c>
      <c r="Q53" s="22"/>
      <c r="R53" s="22"/>
      <c r="S53" s="22">
        <f t="shared" si="19"/>
        <v>5318.0871157156289</v>
      </c>
      <c r="T53" s="22">
        <f t="shared" si="20"/>
        <v>1025.1739153156316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98826.034365876811</v>
      </c>
      <c r="D54" s="5">
        <f t="shared" si="15"/>
        <v>95330.540922509972</v>
      </c>
      <c r="E54" s="5">
        <f t="shared" si="1"/>
        <v>85830.540922509972</v>
      </c>
      <c r="F54" s="5">
        <f t="shared" si="2"/>
        <v>33525.3919311258</v>
      </c>
      <c r="G54" s="5">
        <f t="shared" si="3"/>
        <v>61805.148991384172</v>
      </c>
      <c r="H54" s="22">
        <f t="shared" si="16"/>
        <v>43822.322834159684</v>
      </c>
      <c r="I54" s="5">
        <f t="shared" si="17"/>
        <v>103786.93426650914</v>
      </c>
      <c r="J54" s="26">
        <f t="shared" si="5"/>
        <v>0.24053039051610517</v>
      </c>
      <c r="L54" s="22">
        <f t="shared" si="18"/>
        <v>180091.479760733</v>
      </c>
      <c r="M54" s="5">
        <f>scrimecost*Meta!O51</f>
        <v>183.82</v>
      </c>
      <c r="N54" s="5">
        <f>L54-Grade14!L54</f>
        <v>8197.8582229902677</v>
      </c>
      <c r="O54" s="5">
        <f>Grade14!M54-M54</f>
        <v>3.0939999999999941</v>
      </c>
      <c r="P54" s="22">
        <f t="shared" si="12"/>
        <v>398.97179164377923</v>
      </c>
      <c r="Q54" s="22"/>
      <c r="R54" s="22"/>
      <c r="S54" s="22">
        <f t="shared" si="19"/>
        <v>5452.106298157184</v>
      </c>
      <c r="T54" s="22">
        <f t="shared" si="20"/>
        <v>1010.6100379350451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101296.68522502373</v>
      </c>
      <c r="D55" s="5">
        <f t="shared" si="15"/>
        <v>97697.424445572731</v>
      </c>
      <c r="E55" s="5">
        <f t="shared" si="1"/>
        <v>88197.424445572731</v>
      </c>
      <c r="F55" s="5">
        <f t="shared" si="2"/>
        <v>34605.87425940395</v>
      </c>
      <c r="G55" s="5">
        <f t="shared" si="3"/>
        <v>63091.550186168781</v>
      </c>
      <c r="H55" s="22">
        <f t="shared" si="16"/>
        <v>44917.880905013677</v>
      </c>
      <c r="I55" s="5">
        <f t="shared" si="17"/>
        <v>106122.88009317187</v>
      </c>
      <c r="J55" s="26">
        <f t="shared" si="5"/>
        <v>0.24237747386596264</v>
      </c>
      <c r="L55" s="22">
        <f t="shared" si="18"/>
        <v>184593.76675475133</v>
      </c>
      <c r="M55" s="5">
        <f>scrimecost*Meta!O52</f>
        <v>183.82</v>
      </c>
      <c r="N55" s="5">
        <f>L55-Grade14!L55</f>
        <v>8402.8046785650949</v>
      </c>
      <c r="O55" s="5">
        <f>Grade14!M55-M55</f>
        <v>3.0939999999999941</v>
      </c>
      <c r="P55" s="22">
        <f t="shared" si="12"/>
        <v>410.3629670193551</v>
      </c>
      <c r="Q55" s="22"/>
      <c r="R55" s="22"/>
      <c r="S55" s="22">
        <f t="shared" si="19"/>
        <v>5589.4966544457566</v>
      </c>
      <c r="T55" s="22">
        <f t="shared" si="20"/>
        <v>996.2519544854789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103829.1023556493</v>
      </c>
      <c r="D56" s="5">
        <f t="shared" si="15"/>
        <v>100123.48005671203</v>
      </c>
      <c r="E56" s="5">
        <f t="shared" si="1"/>
        <v>90623.480056712026</v>
      </c>
      <c r="F56" s="5">
        <f t="shared" si="2"/>
        <v>35713.368645889044</v>
      </c>
      <c r="G56" s="5">
        <f t="shared" si="3"/>
        <v>64410.111410822981</v>
      </c>
      <c r="H56" s="22">
        <f t="shared" si="16"/>
        <v>46040.827927639009</v>
      </c>
      <c r="I56" s="5">
        <f t="shared" si="17"/>
        <v>108517.22456550115</v>
      </c>
      <c r="J56" s="26">
        <f t="shared" si="5"/>
        <v>0.24417950640240907</v>
      </c>
      <c r="L56" s="22">
        <f t="shared" si="18"/>
        <v>189208.61092362009</v>
      </c>
      <c r="M56" s="5">
        <f>scrimecost*Meta!O53</f>
        <v>55.55</v>
      </c>
      <c r="N56" s="5">
        <f>L56-Grade14!L56</f>
        <v>8612.8747955291765</v>
      </c>
      <c r="O56" s="5">
        <f>Grade14!M56-M56</f>
        <v>0.93500000000000227</v>
      </c>
      <c r="P56" s="22">
        <f t="shared" si="12"/>
        <v>422.03892177932056</v>
      </c>
      <c r="Q56" s="22"/>
      <c r="R56" s="22"/>
      <c r="S56" s="22">
        <f t="shared" si="19"/>
        <v>5728.5686616414723</v>
      </c>
      <c r="T56" s="22">
        <f t="shared" si="20"/>
        <v>981.7927066549023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55.55</v>
      </c>
      <c r="N57" s="5">
        <f>L57-Grade14!L57</f>
        <v>0</v>
      </c>
      <c r="O57" s="5">
        <f>Grade14!M57-M57</f>
        <v>0.93500000000000227</v>
      </c>
      <c r="Q57" s="22"/>
      <c r="R57" s="22"/>
      <c r="S57" s="22">
        <f t="shared" si="19"/>
        <v>0.75922000000000189</v>
      </c>
      <c r="T57" s="22">
        <f t="shared" si="20"/>
        <v>0.12511763069122844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55.55</v>
      </c>
      <c r="N58" s="5">
        <f>L58-Grade14!L58</f>
        <v>0</v>
      </c>
      <c r="O58" s="5">
        <f>Grade14!M58-M58</f>
        <v>0.93500000000000227</v>
      </c>
      <c r="Q58" s="22"/>
      <c r="R58" s="22"/>
      <c r="S58" s="22">
        <f t="shared" si="19"/>
        <v>0.75922000000000189</v>
      </c>
      <c r="T58" s="22">
        <f t="shared" si="20"/>
        <v>0.12030833171145672</v>
      </c>
    </row>
    <row r="59" spans="1:20" x14ac:dyDescent="0.2">
      <c r="A59" s="5">
        <v>68</v>
      </c>
      <c r="H59" s="21"/>
      <c r="I59" s="5"/>
      <c r="M59" s="5">
        <f>scrimecost*Meta!O56</f>
        <v>55.55</v>
      </c>
      <c r="N59" s="5">
        <f>L59-Grade14!L59</f>
        <v>0</v>
      </c>
      <c r="O59" s="5">
        <f>Grade14!M59-M59</f>
        <v>0.93500000000000227</v>
      </c>
      <c r="Q59" s="22"/>
      <c r="R59" s="22"/>
      <c r="S59" s="22">
        <f t="shared" si="19"/>
        <v>0.75922000000000189</v>
      </c>
      <c r="T59" s="22">
        <f t="shared" si="20"/>
        <v>0.11568389362258465</v>
      </c>
    </row>
    <row r="60" spans="1:20" x14ac:dyDescent="0.2">
      <c r="A60" s="5">
        <v>69</v>
      </c>
      <c r="H60" s="21"/>
      <c r="I60" s="5"/>
      <c r="M60" s="5">
        <f>scrimecost*Meta!O57</f>
        <v>55.55</v>
      </c>
      <c r="N60" s="5">
        <f>L60-Grade14!L60</f>
        <v>0</v>
      </c>
      <c r="O60" s="5">
        <f>Grade14!M60-M60</f>
        <v>0.93500000000000227</v>
      </c>
      <c r="Q60" s="22"/>
      <c r="R60" s="22"/>
      <c r="S60" s="22">
        <f t="shared" si="19"/>
        <v>0.75922000000000189</v>
      </c>
      <c r="T60" s="22">
        <f t="shared" si="20"/>
        <v>0.11123721070106957</v>
      </c>
    </row>
    <row r="61" spans="1:20" x14ac:dyDescent="0.2">
      <c r="A61" s="5">
        <v>70</v>
      </c>
      <c r="H61" s="21"/>
      <c r="I61" s="5"/>
      <c r="M61" s="5">
        <f>scrimecost*Meta!O58</f>
        <v>55.55</v>
      </c>
      <c r="N61" s="5">
        <f>L61-Grade14!L61</f>
        <v>0</v>
      </c>
      <c r="O61" s="5">
        <f>Grade14!M61-M61</f>
        <v>0.93500000000000227</v>
      </c>
      <c r="Q61" s="22"/>
      <c r="R61" s="22"/>
      <c r="S61" s="22">
        <f t="shared" si="19"/>
        <v>0.75922000000000189</v>
      </c>
      <c r="T61" s="22">
        <f t="shared" si="20"/>
        <v>0.10696145035473167</v>
      </c>
    </row>
    <row r="62" spans="1:20" x14ac:dyDescent="0.2">
      <c r="A62" s="5">
        <v>71</v>
      </c>
      <c r="H62" s="21"/>
      <c r="I62" s="5"/>
      <c r="M62" s="5">
        <f>scrimecost*Meta!O59</f>
        <v>55.55</v>
      </c>
      <c r="N62" s="5">
        <f>L62-Grade14!L62</f>
        <v>0</v>
      </c>
      <c r="O62" s="5">
        <f>Grade14!M62-M62</f>
        <v>0.93500000000000227</v>
      </c>
      <c r="Q62" s="22"/>
      <c r="R62" s="22"/>
      <c r="S62" s="22">
        <f t="shared" si="19"/>
        <v>0.75922000000000189</v>
      </c>
      <c r="T62" s="22">
        <f t="shared" si="20"/>
        <v>0.10285004262407059</v>
      </c>
    </row>
    <row r="63" spans="1:20" x14ac:dyDescent="0.2">
      <c r="A63" s="5">
        <v>72</v>
      </c>
      <c r="H63" s="21"/>
      <c r="M63" s="5">
        <f>scrimecost*Meta!O60</f>
        <v>55.55</v>
      </c>
      <c r="N63" s="5">
        <f>L63-Grade14!L63</f>
        <v>0</v>
      </c>
      <c r="O63" s="5">
        <f>Grade14!M63-M63</f>
        <v>0.93500000000000227</v>
      </c>
      <c r="Q63" s="22"/>
      <c r="R63" s="22"/>
      <c r="S63" s="22">
        <f t="shared" si="19"/>
        <v>0.75922000000000189</v>
      </c>
      <c r="T63" s="22">
        <f t="shared" si="20"/>
        <v>9.8896670087132849E-2</v>
      </c>
    </row>
    <row r="64" spans="1:20" x14ac:dyDescent="0.2">
      <c r="A64" s="5">
        <v>73</v>
      </c>
      <c r="H64" s="21"/>
      <c r="M64" s="5">
        <f>scrimecost*Meta!O61</f>
        <v>55.55</v>
      </c>
      <c r="N64" s="5">
        <f>L64-Grade14!L64</f>
        <v>0</v>
      </c>
      <c r="O64" s="5">
        <f>Grade14!M64-M64</f>
        <v>0.93500000000000227</v>
      </c>
      <c r="Q64" s="22"/>
      <c r="R64" s="22"/>
      <c r="S64" s="22">
        <f t="shared" si="19"/>
        <v>0.75922000000000189</v>
      </c>
      <c r="T64" s="22">
        <f t="shared" si="20"/>
        <v>9.5095258152418108E-2</v>
      </c>
    </row>
    <row r="65" spans="1:20" x14ac:dyDescent="0.2">
      <c r="A65" s="5">
        <v>74</v>
      </c>
      <c r="H65" s="21"/>
      <c r="M65" s="5">
        <f>scrimecost*Meta!O62</f>
        <v>55.55</v>
      </c>
      <c r="N65" s="5">
        <f>L65-Grade14!L65</f>
        <v>0</v>
      </c>
      <c r="O65" s="5">
        <f>Grade14!M65-M65</f>
        <v>0.93500000000000227</v>
      </c>
      <c r="Q65" s="22"/>
      <c r="R65" s="22"/>
      <c r="S65" s="22">
        <f t="shared" si="19"/>
        <v>0.75922000000000189</v>
      </c>
      <c r="T65" s="22">
        <f t="shared" si="20"/>
        <v>9.1439965724908812E-2</v>
      </c>
    </row>
    <row r="66" spans="1:20" x14ac:dyDescent="0.2">
      <c r="A66" s="5">
        <v>75</v>
      </c>
      <c r="H66" s="21"/>
      <c r="M66" s="5">
        <f>scrimecost*Meta!O63</f>
        <v>55.55</v>
      </c>
      <c r="N66" s="5">
        <f>L66-Grade14!L66</f>
        <v>0</v>
      </c>
      <c r="O66" s="5">
        <f>Grade14!M66-M66</f>
        <v>0.93500000000000227</v>
      </c>
      <c r="Q66" s="22"/>
      <c r="R66" s="22"/>
      <c r="S66" s="22">
        <f t="shared" si="19"/>
        <v>0.75922000000000189</v>
      </c>
      <c r="T66" s="22">
        <f t="shared" si="20"/>
        <v>8.7925176230881127E-2</v>
      </c>
    </row>
    <row r="67" spans="1:20" x14ac:dyDescent="0.2">
      <c r="A67" s="5">
        <v>76</v>
      </c>
      <c r="H67" s="21"/>
      <c r="M67" s="5">
        <f>scrimecost*Meta!O64</f>
        <v>55.55</v>
      </c>
      <c r="N67" s="5">
        <f>L67-Grade14!L67</f>
        <v>0</v>
      </c>
      <c r="O67" s="5">
        <f>Grade14!M67-M67</f>
        <v>0.93500000000000227</v>
      </c>
      <c r="Q67" s="22"/>
      <c r="R67" s="22"/>
      <c r="S67" s="22">
        <f t="shared" si="19"/>
        <v>0.75922000000000189</v>
      </c>
      <c r="T67" s="22">
        <f t="shared" si="20"/>
        <v>8.4545488987706141E-2</v>
      </c>
    </row>
    <row r="68" spans="1:20" x14ac:dyDescent="0.2">
      <c r="A68" s="5">
        <v>77</v>
      </c>
      <c r="H68" s="21"/>
      <c r="M68" s="5">
        <f>scrimecost*Meta!O65</f>
        <v>55.55</v>
      </c>
      <c r="N68" s="5">
        <f>L68-Grade14!L68</f>
        <v>0</v>
      </c>
      <c r="O68" s="5">
        <f>Grade14!M68-M68</f>
        <v>0.93500000000000227</v>
      </c>
      <c r="Q68" s="22"/>
      <c r="R68" s="22"/>
      <c r="S68" s="22">
        <f t="shared" si="19"/>
        <v>0.75922000000000189</v>
      </c>
      <c r="T68" s="22">
        <f t="shared" si="20"/>
        <v>8.1295710905380431E-2</v>
      </c>
    </row>
    <row r="69" spans="1:20" x14ac:dyDescent="0.2">
      <c r="A69" s="5">
        <v>78</v>
      </c>
      <c r="H69" s="21"/>
      <c r="M69" s="5">
        <f>scrimecost*Meta!O66</f>
        <v>55.55</v>
      </c>
      <c r="N69" s="5">
        <f>L69-Grade14!L69</f>
        <v>0</v>
      </c>
      <c r="O69" s="5">
        <f>Grade14!M69-M69</f>
        <v>0.93500000000000227</v>
      </c>
      <c r="Q69" s="22"/>
      <c r="R69" s="22"/>
      <c r="S69" s="22">
        <f t="shared" si="19"/>
        <v>0.75922000000000189</v>
      </c>
      <c r="T69" s="22">
        <f t="shared" si="20"/>
        <v>7.8170848507035207E-2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3.3932918669377088E-8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88597</v>
      </c>
      <c r="D2" s="7">
        <f>Meta!C10</f>
        <v>38097</v>
      </c>
      <c r="E2" s="1">
        <f>Meta!D10</f>
        <v>3.4000000000000002E-2</v>
      </c>
      <c r="F2" s="1">
        <f>Meta!F10</f>
        <v>0.77700000000000002</v>
      </c>
      <c r="G2" s="1">
        <f>Meta!I10</f>
        <v>1.7852800699689915</v>
      </c>
      <c r="H2" s="1">
        <f>Meta!E10</f>
        <v>0.81200000000000006</v>
      </c>
      <c r="I2" s="13"/>
      <c r="J2" s="1">
        <f>Meta!X9</f>
        <v>0.77</v>
      </c>
      <c r="K2" s="1">
        <f>Meta!D9</f>
        <v>4.2000000000000003E-2</v>
      </c>
      <c r="L2" s="29"/>
      <c r="N2" s="22">
        <f>Meta!T10</f>
        <v>88597</v>
      </c>
      <c r="O2" s="22">
        <f>Meta!U10</f>
        <v>38097</v>
      </c>
      <c r="P2" s="1">
        <f>Meta!V10</f>
        <v>3.4000000000000002E-2</v>
      </c>
      <c r="Q2" s="1">
        <f>Meta!X10</f>
        <v>0.77700000000000002</v>
      </c>
      <c r="R2" s="22">
        <f>Meta!W10</f>
        <v>994</v>
      </c>
      <c r="T2" s="12">
        <f>IRR(S5:S69)+1</f>
        <v>1.0398332531668693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3503.2329914540674</v>
      </c>
      <c r="D12" s="5">
        <f t="shared" ref="D12:D36" si="0">IF(A12&lt;startage,1,0)*(C12*(1-initialunempprob))+IF(A12=startage,1,0)*(C12*(1-unempprob))+IF(A12&gt;startage,1,0)*(C12*(1-unempprob)+unempprob*300*52)</f>
        <v>3356.0972058129964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256.74143624469423</v>
      </c>
      <c r="G12" s="5">
        <f t="shared" ref="G12:G56" si="3">D12-F12</f>
        <v>3099.3557695683021</v>
      </c>
      <c r="H12" s="22">
        <f>0.1*Grade15!H12</f>
        <v>1553.4348625830044</v>
      </c>
      <c r="I12" s="5">
        <f t="shared" ref="I12:I36" si="4">G12+IF(A12&lt;startage,1,0)*(H12*(1-initialunempprob))+IF(A12&gt;=startage,1,0)*(H12*(1-unempprob))</f>
        <v>4587.5463679228205</v>
      </c>
      <c r="J12" s="26">
        <f t="shared" ref="J12:J56" si="5">(F12-(IF(A12&gt;startage,1,0)*(unempprob*300*52)))/(IF(A12&lt;startage,1,0)*((C12+H12)*(1-initialunempprob))+IF(A12&gt;=startage,1,0)*((C12+H12)*(1-unempprob)))</f>
        <v>5.2998799126637554E-2</v>
      </c>
      <c r="L12" s="22">
        <f>0.1*Grade15!L12</f>
        <v>6383.9697446710843</v>
      </c>
      <c r="M12" s="5">
        <f>scrimecost*Meta!O9</f>
        <v>3045.616</v>
      </c>
      <c r="N12" s="5">
        <f>L12-Grade15!L12</f>
        <v>-57455.727702039752</v>
      </c>
      <c r="O12" s="5"/>
      <c r="P12" s="22"/>
      <c r="Q12" s="22">
        <f>0.05*feel*Grade15!G12</f>
        <v>355.64640553610747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-66090.374107575859</v>
      </c>
      <c r="T12" s="22">
        <f t="shared" ref="T12:T43" si="7">S12/sreturn^(A12-startage+1)</f>
        <v>-66090.374107575859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49626.38719287268</v>
      </c>
      <c r="D13" s="5">
        <f t="shared" si="0"/>
        <v>47939.090028315011</v>
      </c>
      <c r="E13" s="5">
        <f t="shared" si="1"/>
        <v>38439.090028315011</v>
      </c>
      <c r="F13" s="5">
        <f t="shared" si="2"/>
        <v>13246.021897076353</v>
      </c>
      <c r="G13" s="5">
        <f t="shared" si="3"/>
        <v>34693.068131238659</v>
      </c>
      <c r="H13" s="22">
        <f t="shared" ref="H13:H36" si="10">benefits*B13/expnorm</f>
        <v>21339.508932434175</v>
      </c>
      <c r="I13" s="5">
        <f t="shared" si="4"/>
        <v>55307.033759970072</v>
      </c>
      <c r="J13" s="26">
        <f t="shared" si="5"/>
        <v>0.19322292449431933</v>
      </c>
      <c r="L13" s="22">
        <f t="shared" ref="L13:L36" si="11">(sincome+sbenefits)*(1-sunemp)*B13/expnorm</f>
        <v>68553.05565704641</v>
      </c>
      <c r="M13" s="5">
        <f>scrimecost*Meta!O10</f>
        <v>2791.152</v>
      </c>
      <c r="N13" s="5">
        <f>L13-Grade15!L13</f>
        <v>3117.3657741678035</v>
      </c>
      <c r="O13" s="5">
        <f>Grade15!M13-M13</f>
        <v>44.927999999999884</v>
      </c>
      <c r="P13" s="22">
        <f t="shared" ref="P13:P56" si="12">(spart-initialspart)*(L13*J13+nptrans)</f>
        <v>138.60015327953457</v>
      </c>
      <c r="Q13" s="22"/>
      <c r="R13" s="22"/>
      <c r="S13" s="22">
        <f t="shared" si="6"/>
        <v>2115.8457441640289</v>
      </c>
      <c r="T13" s="22">
        <f t="shared" si="7"/>
        <v>2034.7933072154642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50867.046872694489</v>
      </c>
      <c r="D14" s="5">
        <f t="shared" si="0"/>
        <v>49667.96727902288</v>
      </c>
      <c r="E14" s="5">
        <f t="shared" si="1"/>
        <v>40167.96727902288</v>
      </c>
      <c r="F14" s="5">
        <f t="shared" si="2"/>
        <v>13983.388044503259</v>
      </c>
      <c r="G14" s="5">
        <f t="shared" si="3"/>
        <v>35684.579234519624</v>
      </c>
      <c r="H14" s="22">
        <f t="shared" si="10"/>
        <v>21872.996655745024</v>
      </c>
      <c r="I14" s="5">
        <f t="shared" si="4"/>
        <v>56813.894003969312</v>
      </c>
      <c r="J14" s="26">
        <f t="shared" si="5"/>
        <v>0.19145559974075577</v>
      </c>
      <c r="L14" s="22">
        <f t="shared" si="11"/>
        <v>70266.882048472573</v>
      </c>
      <c r="M14" s="5">
        <f>scrimecost*Meta!O11</f>
        <v>2608.2560000000003</v>
      </c>
      <c r="N14" s="5">
        <f>L14-Grade15!L14</f>
        <v>3195.299918521996</v>
      </c>
      <c r="O14" s="5">
        <f>Grade15!M14-M14</f>
        <v>41.983999999999924</v>
      </c>
      <c r="P14" s="22">
        <f t="shared" si="12"/>
        <v>140.04891631152296</v>
      </c>
      <c r="Q14" s="22"/>
      <c r="R14" s="22"/>
      <c r="S14" s="22">
        <f t="shared" si="6"/>
        <v>2163.8021338385288</v>
      </c>
      <c r="T14" s="22">
        <f t="shared" si="7"/>
        <v>2001.198373389379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52138.723044511855</v>
      </c>
      <c r="D15" s="5">
        <f t="shared" si="0"/>
        <v>50896.406460998449</v>
      </c>
      <c r="E15" s="5">
        <f t="shared" si="1"/>
        <v>41396.406460998449</v>
      </c>
      <c r="F15" s="5">
        <f t="shared" si="2"/>
        <v>14507.317355615838</v>
      </c>
      <c r="G15" s="5">
        <f t="shared" si="3"/>
        <v>36389.089105382613</v>
      </c>
      <c r="H15" s="22">
        <f t="shared" si="10"/>
        <v>22419.821572138651</v>
      </c>
      <c r="I15" s="5">
        <f t="shared" si="4"/>
        <v>58046.63674406855</v>
      </c>
      <c r="J15" s="26">
        <f t="shared" si="5"/>
        <v>0.19406036719975039</v>
      </c>
      <c r="L15" s="22">
        <f t="shared" si="11"/>
        <v>72023.554099684392</v>
      </c>
      <c r="M15" s="5">
        <f>scrimecost*Meta!O12</f>
        <v>2491.9580000000001</v>
      </c>
      <c r="N15" s="5">
        <f>L15-Grade15!L15</f>
        <v>3275.182416485055</v>
      </c>
      <c r="O15" s="5">
        <f>Grade15!M15-M15</f>
        <v>40.11200000000008</v>
      </c>
      <c r="P15" s="22">
        <f t="shared" si="12"/>
        <v>143.71642148931102</v>
      </c>
      <c r="Q15" s="22"/>
      <c r="R15" s="22"/>
      <c r="S15" s="22">
        <f t="shared" si="6"/>
        <v>2215.6598691877375</v>
      </c>
      <c r="T15" s="22">
        <f t="shared" si="7"/>
        <v>1970.661292819065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53442.191120624651</v>
      </c>
      <c r="D16" s="5">
        <f t="shared" si="0"/>
        <v>52155.556622523414</v>
      </c>
      <c r="E16" s="5">
        <f t="shared" si="1"/>
        <v>42655.556622523414</v>
      </c>
      <c r="F16" s="5">
        <f t="shared" si="2"/>
        <v>15044.344899506235</v>
      </c>
      <c r="G16" s="5">
        <f t="shared" si="3"/>
        <v>37111.211723017179</v>
      </c>
      <c r="H16" s="22">
        <f t="shared" si="10"/>
        <v>22980.31711144212</v>
      </c>
      <c r="I16" s="5">
        <f t="shared" si="4"/>
        <v>59310.198052670268</v>
      </c>
      <c r="J16" s="26">
        <f t="shared" si="5"/>
        <v>0.19660160374511104</v>
      </c>
      <c r="L16" s="22">
        <f t="shared" si="11"/>
        <v>73824.142952176495</v>
      </c>
      <c r="M16" s="5">
        <f>scrimecost*Meta!O13</f>
        <v>2092.37</v>
      </c>
      <c r="N16" s="5">
        <f>L16-Grade15!L16</f>
        <v>3357.061976897181</v>
      </c>
      <c r="O16" s="5">
        <f>Grade15!M16-M16</f>
        <v>33.680000000000291</v>
      </c>
      <c r="P16" s="22">
        <f t="shared" si="12"/>
        <v>147.47561429654377</v>
      </c>
      <c r="Q16" s="22"/>
      <c r="R16" s="22"/>
      <c r="S16" s="22">
        <f t="shared" si="6"/>
        <v>2265.1493295206715</v>
      </c>
      <c r="T16" s="22">
        <f t="shared" si="7"/>
        <v>1937.5014268611824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54778.245898640263</v>
      </c>
      <c r="D17" s="5">
        <f t="shared" si="0"/>
        <v>53446.185538086494</v>
      </c>
      <c r="E17" s="5">
        <f t="shared" si="1"/>
        <v>43946.185538086494</v>
      </c>
      <c r="F17" s="5">
        <f t="shared" si="2"/>
        <v>15594.798131993888</v>
      </c>
      <c r="G17" s="5">
        <f t="shared" si="3"/>
        <v>37851.387406092603</v>
      </c>
      <c r="H17" s="22">
        <f t="shared" si="10"/>
        <v>23554.825039228166</v>
      </c>
      <c r="I17" s="5">
        <f t="shared" si="4"/>
        <v>60605.348393987006</v>
      </c>
      <c r="J17" s="26">
        <f t="shared" si="5"/>
        <v>0.19908085891131655</v>
      </c>
      <c r="L17" s="22">
        <f t="shared" si="11"/>
        <v>75669.746525980896</v>
      </c>
      <c r="M17" s="5">
        <f>scrimecost*Meta!O14</f>
        <v>2092.37</v>
      </c>
      <c r="N17" s="5">
        <f>L17-Grade15!L17</f>
        <v>3440.9885263196193</v>
      </c>
      <c r="O17" s="5">
        <f>Grade15!M17-M17</f>
        <v>33.680000000000291</v>
      </c>
      <c r="P17" s="22">
        <f t="shared" si="12"/>
        <v>151.32878692395735</v>
      </c>
      <c r="Q17" s="22"/>
      <c r="R17" s="22"/>
      <c r="S17" s="22">
        <f t="shared" si="6"/>
        <v>2321.2293799619333</v>
      </c>
      <c r="T17" s="22">
        <f t="shared" si="7"/>
        <v>1909.4115707637866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56147.702046106257</v>
      </c>
      <c r="D18" s="5">
        <f t="shared" si="0"/>
        <v>54769.080176538642</v>
      </c>
      <c r="E18" s="5">
        <f t="shared" si="1"/>
        <v>45269.080176538642</v>
      </c>
      <c r="F18" s="5">
        <f t="shared" si="2"/>
        <v>16159.012695293732</v>
      </c>
      <c r="G18" s="5">
        <f t="shared" si="3"/>
        <v>38610.067481244914</v>
      </c>
      <c r="H18" s="22">
        <f t="shared" si="10"/>
        <v>24143.69566520887</v>
      </c>
      <c r="I18" s="5">
        <f t="shared" si="4"/>
        <v>61932.877493836684</v>
      </c>
      <c r="J18" s="26">
        <f t="shared" si="5"/>
        <v>0.20149964443932189</v>
      </c>
      <c r="L18" s="22">
        <f t="shared" si="11"/>
        <v>77561.490189130418</v>
      </c>
      <c r="M18" s="5">
        <f>scrimecost*Meta!O15</f>
        <v>2092.37</v>
      </c>
      <c r="N18" s="5">
        <f>L18-Grade15!L18</f>
        <v>3527.013239477601</v>
      </c>
      <c r="O18" s="5">
        <f>Grade15!M18-M18</f>
        <v>33.680000000000291</v>
      </c>
      <c r="P18" s="22">
        <f t="shared" si="12"/>
        <v>155.27828886705626</v>
      </c>
      <c r="Q18" s="22"/>
      <c r="R18" s="22"/>
      <c r="S18" s="22">
        <f t="shared" si="6"/>
        <v>2378.711431664216</v>
      </c>
      <c r="T18" s="22">
        <f t="shared" si="7"/>
        <v>1881.7397069214892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57551.394597258914</v>
      </c>
      <c r="D19" s="5">
        <f t="shared" si="0"/>
        <v>56125.047180952111</v>
      </c>
      <c r="E19" s="5">
        <f t="shared" si="1"/>
        <v>46625.047180952111</v>
      </c>
      <c r="F19" s="5">
        <f t="shared" si="2"/>
        <v>16737.332622676076</v>
      </c>
      <c r="G19" s="5">
        <f t="shared" si="3"/>
        <v>39387.714558276035</v>
      </c>
      <c r="H19" s="22">
        <f t="shared" si="10"/>
        <v>24747.28805683909</v>
      </c>
      <c r="I19" s="5">
        <f t="shared" si="4"/>
        <v>63293.594821182596</v>
      </c>
      <c r="J19" s="26">
        <f t="shared" si="5"/>
        <v>0.20385943519835159</v>
      </c>
      <c r="L19" s="22">
        <f t="shared" si="11"/>
        <v>79500.527443858664</v>
      </c>
      <c r="M19" s="5">
        <f>scrimecost*Meta!O16</f>
        <v>2092.37</v>
      </c>
      <c r="N19" s="5">
        <f>L19-Grade15!L19</f>
        <v>3615.1885704645392</v>
      </c>
      <c r="O19" s="5">
        <f>Grade15!M19-M19</f>
        <v>33.680000000000291</v>
      </c>
      <c r="P19" s="22">
        <f t="shared" si="12"/>
        <v>159.32652835873267</v>
      </c>
      <c r="Q19" s="22"/>
      <c r="R19" s="22"/>
      <c r="S19" s="22">
        <f t="shared" si="6"/>
        <v>2437.6305346590602</v>
      </c>
      <c r="T19" s="22">
        <f t="shared" si="7"/>
        <v>1854.4792103433467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58990.17946219039</v>
      </c>
      <c r="D20" s="5">
        <f t="shared" si="0"/>
        <v>57514.913360475919</v>
      </c>
      <c r="E20" s="5">
        <f t="shared" si="1"/>
        <v>48014.913360475919</v>
      </c>
      <c r="F20" s="5">
        <f t="shared" si="2"/>
        <v>17330.110548242981</v>
      </c>
      <c r="G20" s="5">
        <f t="shared" si="3"/>
        <v>40184.802812232942</v>
      </c>
      <c r="H20" s="22">
        <f t="shared" si="10"/>
        <v>25365.970258260069</v>
      </c>
      <c r="I20" s="5">
        <f t="shared" si="4"/>
        <v>64688.330081712164</v>
      </c>
      <c r="J20" s="26">
        <f t="shared" si="5"/>
        <v>0.20616167008520975</v>
      </c>
      <c r="L20" s="22">
        <f t="shared" si="11"/>
        <v>81488.04062995514</v>
      </c>
      <c r="M20" s="5">
        <f>scrimecost*Meta!O17</f>
        <v>2092.37</v>
      </c>
      <c r="N20" s="5">
        <f>L20-Grade15!L20</f>
        <v>3705.5682847261487</v>
      </c>
      <c r="O20" s="5">
        <f>Grade15!M20-M20</f>
        <v>33.680000000000291</v>
      </c>
      <c r="P20" s="22">
        <f t="shared" si="12"/>
        <v>163.47597383770099</v>
      </c>
      <c r="Q20" s="22"/>
      <c r="R20" s="22"/>
      <c r="S20" s="22">
        <f t="shared" si="6"/>
        <v>2498.0226152287742</v>
      </c>
      <c r="T20" s="22">
        <f t="shared" si="7"/>
        <v>1827.6235759157673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60464.933948745143</v>
      </c>
      <c r="D21" s="5">
        <f t="shared" si="0"/>
        <v>58939.526194487808</v>
      </c>
      <c r="E21" s="5">
        <f t="shared" si="1"/>
        <v>49439.526194487808</v>
      </c>
      <c r="F21" s="5">
        <f t="shared" si="2"/>
        <v>17937.707921949048</v>
      </c>
      <c r="G21" s="5">
        <f t="shared" si="3"/>
        <v>41001.81827253876</v>
      </c>
      <c r="H21" s="22">
        <f t="shared" si="10"/>
        <v>26000.119514716567</v>
      </c>
      <c r="I21" s="5">
        <f t="shared" si="4"/>
        <v>66117.933723754963</v>
      </c>
      <c r="J21" s="26">
        <f t="shared" si="5"/>
        <v>0.2084077529016567</v>
      </c>
      <c r="L21" s="22">
        <f t="shared" si="11"/>
        <v>83525.241645704009</v>
      </c>
      <c r="M21" s="5">
        <f>scrimecost*Meta!O18</f>
        <v>1686.818</v>
      </c>
      <c r="N21" s="5">
        <f>L21-Grade15!L21</f>
        <v>3798.2074918443104</v>
      </c>
      <c r="O21" s="5">
        <f>Grade15!M21-M21</f>
        <v>27.152000000000044</v>
      </c>
      <c r="P21" s="22">
        <f t="shared" si="12"/>
        <v>167.72915545364347</v>
      </c>
      <c r="Q21" s="22"/>
      <c r="R21" s="22"/>
      <c r="S21" s="22">
        <f t="shared" si="6"/>
        <v>2554.6237618127388</v>
      </c>
      <c r="T21" s="22">
        <f t="shared" si="7"/>
        <v>1797.4368105427702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61976.557297463769</v>
      </c>
      <c r="D22" s="5">
        <f t="shared" si="0"/>
        <v>60399.754349349998</v>
      </c>
      <c r="E22" s="5">
        <f t="shared" si="1"/>
        <v>50899.754349349998</v>
      </c>
      <c r="F22" s="5">
        <f t="shared" si="2"/>
        <v>18560.495229997774</v>
      </c>
      <c r="G22" s="5">
        <f t="shared" si="3"/>
        <v>41839.259119352224</v>
      </c>
      <c r="H22" s="22">
        <f t="shared" si="10"/>
        <v>26650.12250258448</v>
      </c>
      <c r="I22" s="5">
        <f t="shared" si="4"/>
        <v>67583.277456848824</v>
      </c>
      <c r="J22" s="26">
        <f t="shared" si="5"/>
        <v>0.2105990532103855</v>
      </c>
      <c r="L22" s="22">
        <f t="shared" si="11"/>
        <v>85613.372686846589</v>
      </c>
      <c r="M22" s="5">
        <f>scrimecost*Meta!O19</f>
        <v>1686.818</v>
      </c>
      <c r="N22" s="5">
        <f>L22-Grade15!L22</f>
        <v>3893.1626791404124</v>
      </c>
      <c r="O22" s="5">
        <f>Grade15!M22-M22</f>
        <v>27.152000000000044</v>
      </c>
      <c r="P22" s="22">
        <f t="shared" si="12"/>
        <v>172.08866660998453</v>
      </c>
      <c r="Q22" s="22"/>
      <c r="R22" s="22"/>
      <c r="S22" s="22">
        <f t="shared" si="6"/>
        <v>2618.0731914612929</v>
      </c>
      <c r="T22" s="22">
        <f t="shared" si="7"/>
        <v>1771.5147225300586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63525.971229900359</v>
      </c>
      <c r="D23" s="5">
        <f t="shared" si="0"/>
        <v>61896.488208083749</v>
      </c>
      <c r="E23" s="5">
        <f t="shared" si="1"/>
        <v>52396.488208083749</v>
      </c>
      <c r="F23" s="5">
        <f t="shared" si="2"/>
        <v>19198.852220747722</v>
      </c>
      <c r="G23" s="5">
        <f t="shared" si="3"/>
        <v>42697.635987336027</v>
      </c>
      <c r="H23" s="22">
        <f t="shared" si="10"/>
        <v>27316.37556514909</v>
      </c>
      <c r="I23" s="5">
        <f t="shared" si="4"/>
        <v>69085.254783270051</v>
      </c>
      <c r="J23" s="26">
        <f t="shared" si="5"/>
        <v>0.21273690717012095</v>
      </c>
      <c r="L23" s="22">
        <f t="shared" si="11"/>
        <v>87753.707004017764</v>
      </c>
      <c r="M23" s="5">
        <f>scrimecost*Meta!O20</f>
        <v>1686.818</v>
      </c>
      <c r="N23" s="5">
        <f>L23-Grade15!L23</f>
        <v>3990.4917461189179</v>
      </c>
      <c r="O23" s="5">
        <f>Grade15!M23-M23</f>
        <v>27.152000000000044</v>
      </c>
      <c r="P23" s="22">
        <f t="shared" si="12"/>
        <v>176.5571655452342</v>
      </c>
      <c r="Q23" s="22"/>
      <c r="R23" s="22"/>
      <c r="S23" s="22">
        <f t="shared" si="6"/>
        <v>2683.1088568510627</v>
      </c>
      <c r="T23" s="22">
        <f t="shared" si="7"/>
        <v>1745.9732011268893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65114.120510647866</v>
      </c>
      <c r="D24" s="5">
        <f t="shared" si="0"/>
        <v>63430.640413285837</v>
      </c>
      <c r="E24" s="5">
        <f t="shared" si="1"/>
        <v>53930.640413285837</v>
      </c>
      <c r="F24" s="5">
        <f t="shared" si="2"/>
        <v>19853.168136266409</v>
      </c>
      <c r="G24" s="5">
        <f t="shared" si="3"/>
        <v>43577.472277019428</v>
      </c>
      <c r="H24" s="22">
        <f t="shared" si="10"/>
        <v>27999.284954277817</v>
      </c>
      <c r="I24" s="5">
        <f t="shared" si="4"/>
        <v>70624.781542851793</v>
      </c>
      <c r="J24" s="26">
        <f t="shared" si="5"/>
        <v>0.21482261835035055</v>
      </c>
      <c r="L24" s="22">
        <f t="shared" si="11"/>
        <v>89947.549679118209</v>
      </c>
      <c r="M24" s="5">
        <f>scrimecost*Meta!O21</f>
        <v>1686.818</v>
      </c>
      <c r="N24" s="5">
        <f>L24-Grade15!L24</f>
        <v>4090.2540397719131</v>
      </c>
      <c r="O24" s="5">
        <f>Grade15!M24-M24</f>
        <v>27.152000000000044</v>
      </c>
      <c r="P24" s="22">
        <f t="shared" si="12"/>
        <v>181.13737695386502</v>
      </c>
      <c r="Q24" s="22"/>
      <c r="R24" s="22"/>
      <c r="S24" s="22">
        <f t="shared" si="6"/>
        <v>2749.770413875593</v>
      </c>
      <c r="T24" s="22">
        <f t="shared" si="7"/>
        <v>1720.8064043087427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66741.973523414053</v>
      </c>
      <c r="D25" s="5">
        <f t="shared" si="0"/>
        <v>65003.146423617975</v>
      </c>
      <c r="E25" s="5">
        <f t="shared" si="1"/>
        <v>55503.146423617975</v>
      </c>
      <c r="F25" s="5">
        <f t="shared" si="2"/>
        <v>20523.841949673068</v>
      </c>
      <c r="G25" s="5">
        <f t="shared" si="3"/>
        <v>44479.304473944911</v>
      </c>
      <c r="H25" s="22">
        <f t="shared" si="10"/>
        <v>28699.267078134762</v>
      </c>
      <c r="I25" s="5">
        <f t="shared" si="4"/>
        <v>72202.796471423091</v>
      </c>
      <c r="J25" s="26">
        <f t="shared" si="5"/>
        <v>0.2168574585261844</v>
      </c>
      <c r="L25" s="22">
        <f t="shared" si="11"/>
        <v>92196.238421096146</v>
      </c>
      <c r="M25" s="5">
        <f>scrimecost*Meta!O22</f>
        <v>1686.818</v>
      </c>
      <c r="N25" s="5">
        <f>L25-Grade15!L25</f>
        <v>4192.5103907661833</v>
      </c>
      <c r="O25" s="5">
        <f>Grade15!M25-M25</f>
        <v>27.152000000000044</v>
      </c>
      <c r="P25" s="22">
        <f t="shared" si="12"/>
        <v>185.83209364771162</v>
      </c>
      <c r="Q25" s="22"/>
      <c r="R25" s="22"/>
      <c r="S25" s="22">
        <f t="shared" si="6"/>
        <v>2818.0985098257056</v>
      </c>
      <c r="T25" s="22">
        <f t="shared" si="7"/>
        <v>1696.0085892174714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68410.522861499398</v>
      </c>
      <c r="D26" s="5">
        <f t="shared" si="0"/>
        <v>66614.965084208408</v>
      </c>
      <c r="E26" s="5">
        <f t="shared" si="1"/>
        <v>57114.965084208408</v>
      </c>
      <c r="F26" s="5">
        <f t="shared" si="2"/>
        <v>21211.282608414887</v>
      </c>
      <c r="G26" s="5">
        <f t="shared" si="3"/>
        <v>45403.682475793525</v>
      </c>
      <c r="H26" s="22">
        <f t="shared" si="10"/>
        <v>29416.748755088127</v>
      </c>
      <c r="I26" s="5">
        <f t="shared" si="4"/>
        <v>73820.261773208651</v>
      </c>
      <c r="J26" s="26">
        <f t="shared" si="5"/>
        <v>0.21884266845382708</v>
      </c>
      <c r="L26" s="22">
        <f t="shared" si="11"/>
        <v>94501.144381623555</v>
      </c>
      <c r="M26" s="5">
        <f>scrimecost*Meta!O23</f>
        <v>1309.098</v>
      </c>
      <c r="N26" s="5">
        <f>L26-Grade15!L26</f>
        <v>4297.3231505353615</v>
      </c>
      <c r="O26" s="5">
        <f>Grade15!M26-M26</f>
        <v>21.071999999999889</v>
      </c>
      <c r="P26" s="22">
        <f t="shared" si="12"/>
        <v>190.64417825890436</v>
      </c>
      <c r="Q26" s="22"/>
      <c r="R26" s="22"/>
      <c r="S26" s="22">
        <f t="shared" si="6"/>
        <v>2883.1978481746032</v>
      </c>
      <c r="T26" s="22">
        <f t="shared" si="7"/>
        <v>1668.7167315667123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70120.785933036881</v>
      </c>
      <c r="D27" s="5">
        <f t="shared" si="0"/>
        <v>68267.079211313612</v>
      </c>
      <c r="E27" s="5">
        <f t="shared" si="1"/>
        <v>58767.079211313612</v>
      </c>
      <c r="F27" s="5">
        <f t="shared" si="2"/>
        <v>21915.909283625257</v>
      </c>
      <c r="G27" s="5">
        <f t="shared" si="3"/>
        <v>46351.169927688359</v>
      </c>
      <c r="H27" s="22">
        <f t="shared" si="10"/>
        <v>30152.167473965328</v>
      </c>
      <c r="I27" s="5">
        <f t="shared" si="4"/>
        <v>75478.163707538857</v>
      </c>
      <c r="J27" s="26">
        <f t="shared" si="5"/>
        <v>0.22077945862713708</v>
      </c>
      <c r="L27" s="22">
        <f t="shared" si="11"/>
        <v>96863.672991164131</v>
      </c>
      <c r="M27" s="5">
        <f>scrimecost*Meta!O24</f>
        <v>1309.098</v>
      </c>
      <c r="N27" s="5">
        <f>L27-Grade15!L27</f>
        <v>4404.7562292987132</v>
      </c>
      <c r="O27" s="5">
        <f>Grade15!M27-M27</f>
        <v>21.071999999999889</v>
      </c>
      <c r="P27" s="22">
        <f t="shared" si="12"/>
        <v>195.57656498537696</v>
      </c>
      <c r="Q27" s="22"/>
      <c r="R27" s="22"/>
      <c r="S27" s="22">
        <f t="shared" si="6"/>
        <v>2954.9850539821878</v>
      </c>
      <c r="T27" s="22">
        <f t="shared" si="7"/>
        <v>1644.749496559843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71873.805581362816</v>
      </c>
      <c r="D28" s="5">
        <f t="shared" si="0"/>
        <v>69960.496191596467</v>
      </c>
      <c r="E28" s="5">
        <f t="shared" si="1"/>
        <v>60460.496191596467</v>
      </c>
      <c r="F28" s="5">
        <f t="shared" si="2"/>
        <v>22638.151625715895</v>
      </c>
      <c r="G28" s="5">
        <f t="shared" si="3"/>
        <v>47322.344565880572</v>
      </c>
      <c r="H28" s="22">
        <f t="shared" si="10"/>
        <v>30905.971660814463</v>
      </c>
      <c r="I28" s="5">
        <f t="shared" si="4"/>
        <v>77177.513190227342</v>
      </c>
      <c r="J28" s="26">
        <f t="shared" si="5"/>
        <v>0.22266901001573219</v>
      </c>
      <c r="L28" s="22">
        <f t="shared" si="11"/>
        <v>99285.264815943243</v>
      </c>
      <c r="M28" s="5">
        <f>scrimecost*Meta!O25</f>
        <v>1309.098</v>
      </c>
      <c r="N28" s="5">
        <f>L28-Grade15!L28</f>
        <v>4514.8751350312086</v>
      </c>
      <c r="O28" s="5">
        <f>Grade15!M28-M28</f>
        <v>21.071999999999889</v>
      </c>
      <c r="P28" s="22">
        <f t="shared" si="12"/>
        <v>200.63226138001141</v>
      </c>
      <c r="Q28" s="22"/>
      <c r="R28" s="22"/>
      <c r="S28" s="22">
        <f t="shared" si="6"/>
        <v>3028.5669399349999</v>
      </c>
      <c r="T28" s="22">
        <f t="shared" si="7"/>
        <v>1621.130396684322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73670.650720896883</v>
      </c>
      <c r="D29" s="5">
        <f t="shared" si="0"/>
        <v>71696.248596386387</v>
      </c>
      <c r="E29" s="5">
        <f t="shared" si="1"/>
        <v>62196.248596386387</v>
      </c>
      <c r="F29" s="5">
        <f t="shared" si="2"/>
        <v>23378.450026358794</v>
      </c>
      <c r="G29" s="5">
        <f t="shared" si="3"/>
        <v>48317.798570027589</v>
      </c>
      <c r="H29" s="22">
        <f t="shared" si="10"/>
        <v>31678.620952334826</v>
      </c>
      <c r="I29" s="5">
        <f t="shared" si="4"/>
        <v>78919.346409983031</v>
      </c>
      <c r="J29" s="26">
        <f t="shared" si="5"/>
        <v>0.22451247478509337</v>
      </c>
      <c r="L29" s="22">
        <f t="shared" si="11"/>
        <v>101767.39643634183</v>
      </c>
      <c r="M29" s="5">
        <f>scrimecost*Meta!O26</f>
        <v>1309.098</v>
      </c>
      <c r="N29" s="5">
        <f>L29-Grade15!L29</f>
        <v>4627.7470134070027</v>
      </c>
      <c r="O29" s="5">
        <f>Grade15!M29-M29</f>
        <v>21.071999999999889</v>
      </c>
      <c r="P29" s="22">
        <f t="shared" si="12"/>
        <v>205.81435018451177</v>
      </c>
      <c r="Q29" s="22"/>
      <c r="R29" s="22"/>
      <c r="S29" s="22">
        <f t="shared" si="6"/>
        <v>3103.9883730366237</v>
      </c>
      <c r="T29" s="22">
        <f t="shared" si="7"/>
        <v>1597.8542266753807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75512.416988919285</v>
      </c>
      <c r="D30" s="5">
        <f t="shared" si="0"/>
        <v>73475.394811296021</v>
      </c>
      <c r="E30" s="5">
        <f t="shared" si="1"/>
        <v>63975.394811296021</v>
      </c>
      <c r="F30" s="5">
        <f t="shared" si="2"/>
        <v>24137.255887017753</v>
      </c>
      <c r="G30" s="5">
        <f t="shared" si="3"/>
        <v>49338.138924278268</v>
      </c>
      <c r="H30" s="22">
        <f t="shared" si="10"/>
        <v>32470.586476143188</v>
      </c>
      <c r="I30" s="5">
        <f t="shared" si="4"/>
        <v>80704.725460232585</v>
      </c>
      <c r="J30" s="26">
        <f t="shared" si="5"/>
        <v>0.2263109769991041</v>
      </c>
      <c r="L30" s="22">
        <f t="shared" si="11"/>
        <v>104311.58134725035</v>
      </c>
      <c r="M30" s="5">
        <f>scrimecost*Meta!O27</f>
        <v>1309.098</v>
      </c>
      <c r="N30" s="5">
        <f>L30-Grade15!L30</f>
        <v>4743.4406887421355</v>
      </c>
      <c r="O30" s="5">
        <f>Grade15!M30-M30</f>
        <v>21.071999999999889</v>
      </c>
      <c r="P30" s="22">
        <f t="shared" si="12"/>
        <v>211.12599120912444</v>
      </c>
      <c r="Q30" s="22"/>
      <c r="R30" s="22"/>
      <c r="S30" s="22">
        <f t="shared" si="6"/>
        <v>3181.2953419657524</v>
      </c>
      <c r="T30" s="22">
        <f t="shared" si="7"/>
        <v>1574.9158646810588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77400.227413642278</v>
      </c>
      <c r="D31" s="5">
        <f t="shared" si="0"/>
        <v>75299.019681578429</v>
      </c>
      <c r="E31" s="5">
        <f t="shared" si="1"/>
        <v>65799.019681578429</v>
      </c>
      <c r="F31" s="5">
        <f t="shared" si="2"/>
        <v>24915.031894193198</v>
      </c>
      <c r="G31" s="5">
        <f t="shared" si="3"/>
        <v>50383.987787385231</v>
      </c>
      <c r="H31" s="22">
        <f t="shared" si="10"/>
        <v>33282.351138046775</v>
      </c>
      <c r="I31" s="5">
        <f t="shared" si="4"/>
        <v>82534.738986738419</v>
      </c>
      <c r="J31" s="26">
        <f t="shared" si="5"/>
        <v>0.22806561330545613</v>
      </c>
      <c r="L31" s="22">
        <f t="shared" si="11"/>
        <v>106919.37088093162</v>
      </c>
      <c r="M31" s="5">
        <f>scrimecost*Meta!O28</f>
        <v>1145.088</v>
      </c>
      <c r="N31" s="5">
        <f>L31-Grade15!L31</f>
        <v>4862.0267059606995</v>
      </c>
      <c r="O31" s="5">
        <f>Grade15!M31-M31</f>
        <v>18.432000000000016</v>
      </c>
      <c r="P31" s="22">
        <f t="shared" si="12"/>
        <v>216.57042325935257</v>
      </c>
      <c r="Q31" s="22"/>
      <c r="R31" s="22"/>
      <c r="S31" s="22">
        <f t="shared" si="6"/>
        <v>3258.391305118143</v>
      </c>
      <c r="T31" s="22">
        <f t="shared" si="7"/>
        <v>1551.2896846838053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79335.233098983343</v>
      </c>
      <c r="D32" s="5">
        <f t="shared" si="0"/>
        <v>77168.235173617897</v>
      </c>
      <c r="E32" s="5">
        <f t="shared" si="1"/>
        <v>67668.235173617897</v>
      </c>
      <c r="F32" s="5">
        <f t="shared" si="2"/>
        <v>25712.252301548033</v>
      </c>
      <c r="G32" s="5">
        <f t="shared" si="3"/>
        <v>51455.982872069864</v>
      </c>
      <c r="H32" s="22">
        <f t="shared" si="10"/>
        <v>34114.409916497942</v>
      </c>
      <c r="I32" s="5">
        <f t="shared" si="4"/>
        <v>84410.502851406869</v>
      </c>
      <c r="J32" s="26">
        <f t="shared" si="5"/>
        <v>0.22977745360433618</v>
      </c>
      <c r="L32" s="22">
        <f t="shared" si="11"/>
        <v>109592.35515295491</v>
      </c>
      <c r="M32" s="5">
        <f>scrimecost*Meta!O29</f>
        <v>1145.088</v>
      </c>
      <c r="N32" s="5">
        <f>L32-Grade15!L32</f>
        <v>4983.5773736097472</v>
      </c>
      <c r="O32" s="5">
        <f>Grade15!M32-M32</f>
        <v>18.432000000000016</v>
      </c>
      <c r="P32" s="22">
        <f t="shared" si="12"/>
        <v>222.15096611083641</v>
      </c>
      <c r="Q32" s="22"/>
      <c r="R32" s="22"/>
      <c r="S32" s="22">
        <f t="shared" si="6"/>
        <v>3339.6119393493555</v>
      </c>
      <c r="T32" s="22">
        <f t="shared" si="7"/>
        <v>1529.0509950891214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81318.613926457911</v>
      </c>
      <c r="D33" s="5">
        <f t="shared" si="0"/>
        <v>79084.181052958331</v>
      </c>
      <c r="E33" s="5">
        <f t="shared" si="1"/>
        <v>69584.181052958331</v>
      </c>
      <c r="F33" s="5">
        <f t="shared" si="2"/>
        <v>26529.403219086729</v>
      </c>
      <c r="G33" s="5">
        <f t="shared" si="3"/>
        <v>52554.777833871602</v>
      </c>
      <c r="H33" s="22">
        <f t="shared" si="10"/>
        <v>34967.270164410387</v>
      </c>
      <c r="I33" s="5">
        <f t="shared" si="4"/>
        <v>86333.160812692033</v>
      </c>
      <c r="J33" s="26">
        <f t="shared" si="5"/>
        <v>0.2314475417008045</v>
      </c>
      <c r="L33" s="22">
        <f t="shared" si="11"/>
        <v>112332.16403177875</v>
      </c>
      <c r="M33" s="5">
        <f>scrimecost*Meta!O30</f>
        <v>1145.088</v>
      </c>
      <c r="N33" s="5">
        <f>L33-Grade15!L33</f>
        <v>5108.166807949965</v>
      </c>
      <c r="O33" s="5">
        <f>Grade15!M33-M33</f>
        <v>18.432000000000016</v>
      </c>
      <c r="P33" s="22">
        <f t="shared" si="12"/>
        <v>227.87102253360726</v>
      </c>
      <c r="Q33" s="22"/>
      <c r="R33" s="22"/>
      <c r="S33" s="22">
        <f t="shared" si="6"/>
        <v>3422.8630894363127</v>
      </c>
      <c r="T33" s="22">
        <f t="shared" si="7"/>
        <v>1507.133735536559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83351.579274619347</v>
      </c>
      <c r="D34" s="5">
        <f t="shared" si="0"/>
        <v>81048.025579282286</v>
      </c>
      <c r="E34" s="5">
        <f t="shared" si="1"/>
        <v>71548.025579282286</v>
      </c>
      <c r="F34" s="5">
        <f t="shared" si="2"/>
        <v>27366.982909563896</v>
      </c>
      <c r="G34" s="5">
        <f t="shared" si="3"/>
        <v>53681.042669718387</v>
      </c>
      <c r="H34" s="22">
        <f t="shared" si="10"/>
        <v>35841.451918520637</v>
      </c>
      <c r="I34" s="5">
        <f t="shared" si="4"/>
        <v>88303.885223009318</v>
      </c>
      <c r="J34" s="26">
        <f t="shared" si="5"/>
        <v>0.23307689594126141</v>
      </c>
      <c r="L34" s="22">
        <f t="shared" si="11"/>
        <v>115140.46813257322</v>
      </c>
      <c r="M34" s="5">
        <f>scrimecost*Meta!O31</f>
        <v>1145.088</v>
      </c>
      <c r="N34" s="5">
        <f>L34-Grade15!L34</f>
        <v>5235.8709781487123</v>
      </c>
      <c r="O34" s="5">
        <f>Grade15!M34-M34</f>
        <v>18.432000000000016</v>
      </c>
      <c r="P34" s="22">
        <f t="shared" si="12"/>
        <v>233.73408036694744</v>
      </c>
      <c r="Q34" s="22"/>
      <c r="R34" s="22"/>
      <c r="S34" s="22">
        <f t="shared" si="6"/>
        <v>3508.1955182754596</v>
      </c>
      <c r="T34" s="22">
        <f t="shared" si="7"/>
        <v>1485.5331601383241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85435.368756484822</v>
      </c>
      <c r="D35" s="5">
        <f t="shared" si="0"/>
        <v>83060.966218764326</v>
      </c>
      <c r="E35" s="5">
        <f t="shared" si="1"/>
        <v>73560.966218764326</v>
      </c>
      <c r="F35" s="5">
        <f t="shared" si="2"/>
        <v>28225.502092302988</v>
      </c>
      <c r="G35" s="5">
        <f t="shared" si="3"/>
        <v>54835.464126461338</v>
      </c>
      <c r="H35" s="22">
        <f t="shared" si="10"/>
        <v>36737.488216483653</v>
      </c>
      <c r="I35" s="5">
        <f t="shared" si="4"/>
        <v>90323.87774358454</v>
      </c>
      <c r="J35" s="26">
        <f t="shared" si="5"/>
        <v>0.23466650983439005</v>
      </c>
      <c r="L35" s="22">
        <f t="shared" si="11"/>
        <v>118018.97983588756</v>
      </c>
      <c r="M35" s="5">
        <f>scrimecost*Meta!O32</f>
        <v>1145.088</v>
      </c>
      <c r="N35" s="5">
        <f>L35-Grade15!L35</f>
        <v>5366.7677526024345</v>
      </c>
      <c r="O35" s="5">
        <f>Grade15!M35-M35</f>
        <v>18.432000000000016</v>
      </c>
      <c r="P35" s="22">
        <f t="shared" si="12"/>
        <v>239.74371464612111</v>
      </c>
      <c r="Q35" s="22"/>
      <c r="R35" s="22"/>
      <c r="S35" s="22">
        <f t="shared" si="6"/>
        <v>3595.6612578355889</v>
      </c>
      <c r="T35" s="22">
        <f t="shared" si="7"/>
        <v>1464.2445968619934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87571.252975396943</v>
      </c>
      <c r="D36" s="5">
        <f t="shared" si="0"/>
        <v>85124.230374233433</v>
      </c>
      <c r="E36" s="5">
        <f t="shared" si="1"/>
        <v>75624.230374233433</v>
      </c>
      <c r="F36" s="5">
        <f t="shared" si="2"/>
        <v>29105.484254610561</v>
      </c>
      <c r="G36" s="5">
        <f t="shared" si="3"/>
        <v>56018.746119622869</v>
      </c>
      <c r="H36" s="22">
        <f t="shared" si="10"/>
        <v>37655.925421895743</v>
      </c>
      <c r="I36" s="5">
        <f t="shared" si="4"/>
        <v>92394.370077174157</v>
      </c>
      <c r="J36" s="26">
        <f t="shared" si="5"/>
        <v>0.23621735265695462</v>
      </c>
      <c r="L36" s="22">
        <f t="shared" si="11"/>
        <v>120969.45433178474</v>
      </c>
      <c r="M36" s="5">
        <f>scrimecost*Meta!O33</f>
        <v>925.4140000000001</v>
      </c>
      <c r="N36" s="5">
        <f>L36-Grade15!L36</f>
        <v>5500.9369464174961</v>
      </c>
      <c r="O36" s="5">
        <f>Grade15!M36-M36</f>
        <v>14.895999999999958</v>
      </c>
      <c r="P36" s="22">
        <f t="shared" si="12"/>
        <v>245.90358978227417</v>
      </c>
      <c r="Q36" s="22"/>
      <c r="R36" s="22"/>
      <c r="S36" s="22">
        <f t="shared" si="6"/>
        <v>3682.4424088847186</v>
      </c>
      <c r="T36" s="22">
        <f t="shared" si="7"/>
        <v>1442.1389980679764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89760.534299781866</v>
      </c>
      <c r="D37" s="5">
        <f t="shared" ref="D37:D56" si="15">IF(A37&lt;startage,1,0)*(C37*(1-initialunempprob))+IF(A37=startage,1,0)*(C37*(1-unempprob))+IF(A37&gt;startage,1,0)*(C37*(1-unempprob)+unempprob*300*52)</f>
        <v>87239.076133589275</v>
      </c>
      <c r="E37" s="5">
        <f t="shared" si="1"/>
        <v>77739.076133589275</v>
      </c>
      <c r="F37" s="5">
        <f t="shared" si="2"/>
        <v>30007.465970975827</v>
      </c>
      <c r="G37" s="5">
        <f t="shared" si="3"/>
        <v>57231.610162613448</v>
      </c>
      <c r="H37" s="22">
        <f t="shared" ref="H37:H56" si="16">benefits*B37/expnorm</f>
        <v>38597.323557443138</v>
      </c>
      <c r="I37" s="5">
        <f t="shared" ref="I37:I56" si="17">G37+IF(A37&lt;startage,1,0)*(H37*(1-initialunempprob))+IF(A37&gt;=startage,1,0)*(H37*(1-unempprob))</f>
        <v>94516.624719103522</v>
      </c>
      <c r="J37" s="26">
        <f t="shared" si="5"/>
        <v>0.2377303700448225</v>
      </c>
      <c r="L37" s="22">
        <f t="shared" ref="L37:L56" si="18">(sincome+sbenefits)*(1-sunemp)*B37/expnorm</f>
        <v>123993.69069007935</v>
      </c>
      <c r="M37" s="5">
        <f>scrimecost*Meta!O34</f>
        <v>925.4140000000001</v>
      </c>
      <c r="N37" s="5">
        <f>L37-Grade15!L37</f>
        <v>5638.4603700779553</v>
      </c>
      <c r="O37" s="5">
        <f>Grade15!M37-M37</f>
        <v>14.895999999999958</v>
      </c>
      <c r="P37" s="22">
        <f t="shared" si="12"/>
        <v>252.21746179683106</v>
      </c>
      <c r="Q37" s="22"/>
      <c r="R37" s="22"/>
      <c r="S37" s="22">
        <f t="shared" si="6"/>
        <v>3774.3361015100909</v>
      </c>
      <c r="T37" s="22">
        <f t="shared" si="7"/>
        <v>1421.5038065668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92004.547657276402</v>
      </c>
      <c r="D38" s="5">
        <f t="shared" si="15"/>
        <v>89406.793036928997</v>
      </c>
      <c r="E38" s="5">
        <f t="shared" si="1"/>
        <v>79906.793036928997</v>
      </c>
      <c r="F38" s="5">
        <f t="shared" si="2"/>
        <v>30931.997230250217</v>
      </c>
      <c r="G38" s="5">
        <f t="shared" si="3"/>
        <v>58474.795806678783</v>
      </c>
      <c r="H38" s="22">
        <f t="shared" si="16"/>
        <v>39562.25664637921</v>
      </c>
      <c r="I38" s="5">
        <f t="shared" si="17"/>
        <v>96691.935727081102</v>
      </c>
      <c r="J38" s="26">
        <f t="shared" si="5"/>
        <v>0.23920648456957164</v>
      </c>
      <c r="L38" s="22">
        <f t="shared" si="18"/>
        <v>127093.53295733131</v>
      </c>
      <c r="M38" s="5">
        <f>scrimecost*Meta!O35</f>
        <v>925.4140000000001</v>
      </c>
      <c r="N38" s="5">
        <f>L38-Grade15!L38</f>
        <v>5779.4218793298787</v>
      </c>
      <c r="O38" s="5">
        <f>Grade15!M38-M38</f>
        <v>14.895999999999958</v>
      </c>
      <c r="P38" s="22">
        <f t="shared" si="12"/>
        <v>258.68918061175179</v>
      </c>
      <c r="Q38" s="22"/>
      <c r="R38" s="22"/>
      <c r="S38" s="22">
        <f t="shared" si="6"/>
        <v>3868.5271364510668</v>
      </c>
      <c r="T38" s="22">
        <f t="shared" si="7"/>
        <v>1401.1653913910168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94304.661348708309</v>
      </c>
      <c r="D39" s="5">
        <f t="shared" si="15"/>
        <v>91628.702862852224</v>
      </c>
      <c r="E39" s="5">
        <f t="shared" si="1"/>
        <v>82128.702862852224</v>
      </c>
      <c r="F39" s="5">
        <f t="shared" si="2"/>
        <v>31879.641771006474</v>
      </c>
      <c r="G39" s="5">
        <f t="shared" si="3"/>
        <v>59749.061091845753</v>
      </c>
      <c r="H39" s="22">
        <f t="shared" si="16"/>
        <v>40551.313062538691</v>
      </c>
      <c r="I39" s="5">
        <f t="shared" si="17"/>
        <v>98921.629510258121</v>
      </c>
      <c r="J39" s="26">
        <f t="shared" si="5"/>
        <v>0.24064659630103419</v>
      </c>
      <c r="L39" s="22">
        <f t="shared" si="18"/>
        <v>130270.8712812646</v>
      </c>
      <c r="M39" s="5">
        <f>scrimecost*Meta!O36</f>
        <v>925.4140000000001</v>
      </c>
      <c r="N39" s="5">
        <f>L39-Grade15!L39</f>
        <v>5923.9074263131479</v>
      </c>
      <c r="O39" s="5">
        <f>Grade15!M39-M39</f>
        <v>14.895999999999958</v>
      </c>
      <c r="P39" s="22">
        <f t="shared" si="12"/>
        <v>265.3226923970455</v>
      </c>
      <c r="Q39" s="22"/>
      <c r="R39" s="22"/>
      <c r="S39" s="22">
        <f t="shared" si="6"/>
        <v>3965.0729472655976</v>
      </c>
      <c r="T39" s="22">
        <f t="shared" si="7"/>
        <v>1381.1194265170213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96662.277882426002</v>
      </c>
      <c r="D40" s="5">
        <f t="shared" si="15"/>
        <v>93906.160434423509</v>
      </c>
      <c r="E40" s="5">
        <f t="shared" si="1"/>
        <v>84406.160434423509</v>
      </c>
      <c r="F40" s="5">
        <f t="shared" si="2"/>
        <v>32875.162238314333</v>
      </c>
      <c r="G40" s="5">
        <f t="shared" si="3"/>
        <v>61030.998196109176</v>
      </c>
      <c r="H40" s="22">
        <f t="shared" si="16"/>
        <v>41565.095889102158</v>
      </c>
      <c r="I40" s="5">
        <f t="shared" si="17"/>
        <v>101182.88082498187</v>
      </c>
      <c r="J40" s="26">
        <f t="shared" si="5"/>
        <v>0.24223270550040282</v>
      </c>
      <c r="L40" s="22">
        <f t="shared" si="18"/>
        <v>133527.64306329621</v>
      </c>
      <c r="M40" s="5">
        <f>scrimecost*Meta!O37</f>
        <v>925.4140000000001</v>
      </c>
      <c r="N40" s="5">
        <f>L40-Grade15!L40</f>
        <v>6072.0051119709824</v>
      </c>
      <c r="O40" s="5">
        <f>Grade15!M40-M40</f>
        <v>14.895999999999958</v>
      </c>
      <c r="P40" s="22">
        <f t="shared" si="12"/>
        <v>272.29133566820059</v>
      </c>
      <c r="Q40" s="22"/>
      <c r="R40" s="22"/>
      <c r="S40" s="22">
        <f t="shared" si="6"/>
        <v>4064.1698698277587</v>
      </c>
      <c r="T40" s="22">
        <f t="shared" si="7"/>
        <v>1361.4076994280226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99078.834829486645</v>
      </c>
      <c r="D41" s="5">
        <f t="shared" si="15"/>
        <v>96240.554445284084</v>
      </c>
      <c r="E41" s="5">
        <f t="shared" si="1"/>
        <v>86740.554445284084</v>
      </c>
      <c r="F41" s="5">
        <f t="shared" si="2"/>
        <v>33940.81310427218</v>
      </c>
      <c r="G41" s="5">
        <f t="shared" si="3"/>
        <v>62299.741341011904</v>
      </c>
      <c r="H41" s="22">
        <f t="shared" si="16"/>
        <v>42604.223286329703</v>
      </c>
      <c r="I41" s="5">
        <f t="shared" si="17"/>
        <v>103455.4210356064</v>
      </c>
      <c r="J41" s="26">
        <f t="shared" si="5"/>
        <v>0.24411068923253934</v>
      </c>
      <c r="L41" s="22">
        <f t="shared" si="18"/>
        <v>136865.8341398786</v>
      </c>
      <c r="M41" s="5">
        <f>scrimecost*Meta!O38</f>
        <v>618.26800000000003</v>
      </c>
      <c r="N41" s="5">
        <f>L41-Grade15!L41</f>
        <v>6223.8052397702122</v>
      </c>
      <c r="O41" s="5">
        <f>Grade15!M41-M41</f>
        <v>9.9519999999999982</v>
      </c>
      <c r="P41" s="22">
        <f t="shared" si="12"/>
        <v>279.7508917299055</v>
      </c>
      <c r="Q41" s="22"/>
      <c r="R41" s="22"/>
      <c r="S41" s="22">
        <f t="shared" si="6"/>
        <v>4161.9868451814655</v>
      </c>
      <c r="T41" s="22">
        <f t="shared" si="7"/>
        <v>1340.7671228829456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101555.80570022383</v>
      </c>
      <c r="D42" s="5">
        <f t="shared" si="15"/>
        <v>98633.30830641622</v>
      </c>
      <c r="E42" s="5">
        <f t="shared" si="1"/>
        <v>89133.30830641622</v>
      </c>
      <c r="F42" s="5">
        <f t="shared" si="2"/>
        <v>35033.105241879006</v>
      </c>
      <c r="G42" s="5">
        <f t="shared" si="3"/>
        <v>63600.203064537214</v>
      </c>
      <c r="H42" s="22">
        <f t="shared" si="16"/>
        <v>43669.328868487952</v>
      </c>
      <c r="I42" s="5">
        <f t="shared" si="17"/>
        <v>105784.77475149657</v>
      </c>
      <c r="J42" s="26">
        <f t="shared" si="5"/>
        <v>0.24594286848340444</v>
      </c>
      <c r="L42" s="22">
        <f t="shared" si="18"/>
        <v>140287.47999337557</v>
      </c>
      <c r="M42" s="5">
        <f>scrimecost*Meta!O39</f>
        <v>618.26800000000003</v>
      </c>
      <c r="N42" s="5">
        <f>L42-Grade15!L42</f>
        <v>6379.400370764517</v>
      </c>
      <c r="O42" s="5">
        <f>Grade15!M42-M42</f>
        <v>9.9519999999999982</v>
      </c>
      <c r="P42" s="22">
        <f t="shared" si="12"/>
        <v>287.39693669315324</v>
      </c>
      <c r="Q42" s="22"/>
      <c r="R42" s="22"/>
      <c r="S42" s="22">
        <f t="shared" si="6"/>
        <v>4266.364136119073</v>
      </c>
      <c r="T42" s="22">
        <f t="shared" si="7"/>
        <v>1321.7425372356486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104094.70084272939</v>
      </c>
      <c r="D43" s="5">
        <f t="shared" si="15"/>
        <v>101085.88101407659</v>
      </c>
      <c r="E43" s="5">
        <f t="shared" si="1"/>
        <v>91585.881014076585</v>
      </c>
      <c r="F43" s="5">
        <f t="shared" si="2"/>
        <v>36152.704682925963</v>
      </c>
      <c r="G43" s="5">
        <f t="shared" si="3"/>
        <v>64933.176331150622</v>
      </c>
      <c r="H43" s="22">
        <f t="shared" si="16"/>
        <v>44761.062090200146</v>
      </c>
      <c r="I43" s="5">
        <f t="shared" si="17"/>
        <v>108172.36231028396</v>
      </c>
      <c r="J43" s="26">
        <f t="shared" si="5"/>
        <v>0.24773036043546784</v>
      </c>
      <c r="L43" s="22">
        <f t="shared" si="18"/>
        <v>143794.66699320995</v>
      </c>
      <c r="M43" s="5">
        <f>scrimecost*Meta!O40</f>
        <v>618.26800000000003</v>
      </c>
      <c r="N43" s="5">
        <f>L43-Grade15!L43</f>
        <v>6538.8853800335783</v>
      </c>
      <c r="O43" s="5">
        <f>Grade15!M43-M43</f>
        <v>9.9519999999999982</v>
      </c>
      <c r="P43" s="22">
        <f t="shared" si="12"/>
        <v>295.23413278048207</v>
      </c>
      <c r="Q43" s="22"/>
      <c r="R43" s="22"/>
      <c r="S43" s="22">
        <f t="shared" si="6"/>
        <v>4373.3508593300576</v>
      </c>
      <c r="T43" s="22">
        <f t="shared" si="7"/>
        <v>1302.9854497510419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106697.06836379768</v>
      </c>
      <c r="D44" s="5">
        <f t="shared" si="15"/>
        <v>103599.76803942854</v>
      </c>
      <c r="E44" s="5">
        <f t="shared" si="1"/>
        <v>94099.768039428542</v>
      </c>
      <c r="F44" s="5">
        <f t="shared" si="2"/>
        <v>37300.294109999129</v>
      </c>
      <c r="G44" s="5">
        <f t="shared" si="3"/>
        <v>66299.473929429412</v>
      </c>
      <c r="H44" s="22">
        <f t="shared" si="16"/>
        <v>45880.088642455157</v>
      </c>
      <c r="I44" s="5">
        <f t="shared" si="17"/>
        <v>110619.63955804109</v>
      </c>
      <c r="J44" s="26">
        <f t="shared" si="5"/>
        <v>0.24947425502284676</v>
      </c>
      <c r="L44" s="22">
        <f t="shared" si="18"/>
        <v>147389.53366804021</v>
      </c>
      <c r="M44" s="5">
        <f>scrimecost*Meta!O41</f>
        <v>618.26800000000003</v>
      </c>
      <c r="N44" s="5">
        <f>L44-Grade15!L44</f>
        <v>6702.3575145344657</v>
      </c>
      <c r="O44" s="5">
        <f>Grade15!M44-M44</f>
        <v>9.9519999999999982</v>
      </c>
      <c r="P44" s="22">
        <f t="shared" si="12"/>
        <v>303.2672587699941</v>
      </c>
      <c r="Q44" s="22"/>
      <c r="R44" s="22"/>
      <c r="S44" s="22">
        <f t="shared" ref="S44:S69" si="19">IF(A44&lt;startage,1,0)*(N44-Q44-R44)+IF(A44&gt;=startage,1,0)*completionprob*(N44*spart+O44+P44)</f>
        <v>4483.0122506213793</v>
      </c>
      <c r="T44" s="22">
        <f t="shared" ref="T44:T69" si="20">S44/sreturn^(A44-startage+1)</f>
        <v>1284.4921935037696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109364.49507289258</v>
      </c>
      <c r="D45" s="5">
        <f t="shared" si="15"/>
        <v>106176.50224041422</v>
      </c>
      <c r="E45" s="5">
        <f t="shared" si="1"/>
        <v>96676.502240414222</v>
      </c>
      <c r="F45" s="5">
        <f t="shared" si="2"/>
        <v>38476.573272749098</v>
      </c>
      <c r="G45" s="5">
        <f t="shared" si="3"/>
        <v>67699.928967665124</v>
      </c>
      <c r="H45" s="22">
        <f t="shared" si="16"/>
        <v>47027.090858516523</v>
      </c>
      <c r="I45" s="5">
        <f t="shared" si="17"/>
        <v>113128.09873699208</v>
      </c>
      <c r="J45" s="26">
        <f t="shared" si="5"/>
        <v>0.25117561559589946</v>
      </c>
      <c r="L45" s="22">
        <f t="shared" si="18"/>
        <v>151074.27200974119</v>
      </c>
      <c r="M45" s="5">
        <f>scrimecost*Meta!O42</f>
        <v>618.26800000000003</v>
      </c>
      <c r="N45" s="5">
        <f>L45-Grade15!L45</f>
        <v>6869.9164523977961</v>
      </c>
      <c r="O45" s="5">
        <f>Grade15!M45-M45</f>
        <v>9.9519999999999982</v>
      </c>
      <c r="P45" s="22">
        <f t="shared" si="12"/>
        <v>311.50121290924403</v>
      </c>
      <c r="Q45" s="22"/>
      <c r="R45" s="22"/>
      <c r="S45" s="22">
        <f t="shared" si="19"/>
        <v>4595.4151766949335</v>
      </c>
      <c r="T45" s="22">
        <f t="shared" si="20"/>
        <v>1266.2591481715556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112098.60744971488</v>
      </c>
      <c r="D46" s="5">
        <f t="shared" si="15"/>
        <v>108817.65479642457</v>
      </c>
      <c r="E46" s="5">
        <f t="shared" si="1"/>
        <v>99317.654796424569</v>
      </c>
      <c r="F46" s="5">
        <f t="shared" si="2"/>
        <v>39557.164817189492</v>
      </c>
      <c r="G46" s="5">
        <f t="shared" si="3"/>
        <v>69260.489979235077</v>
      </c>
      <c r="H46" s="22">
        <f t="shared" si="16"/>
        <v>48202.768129979435</v>
      </c>
      <c r="I46" s="5">
        <f t="shared" si="17"/>
        <v>115824.3639927952</v>
      </c>
      <c r="J46" s="26">
        <f t="shared" si="5"/>
        <v>0.25202764175570586</v>
      </c>
      <c r="L46" s="22">
        <f t="shared" si="18"/>
        <v>154851.12880998469</v>
      </c>
      <c r="M46" s="5">
        <f>scrimecost*Meta!O43</f>
        <v>342.92999999999995</v>
      </c>
      <c r="N46" s="5">
        <f>L46-Grade15!L46</f>
        <v>7041.6643637077068</v>
      </c>
      <c r="O46" s="5">
        <f>Grade15!M46-M46</f>
        <v>5.5200000000000387</v>
      </c>
      <c r="P46" s="22">
        <f t="shared" si="12"/>
        <v>319.06535372032664</v>
      </c>
      <c r="Q46" s="22"/>
      <c r="R46" s="22"/>
      <c r="S46" s="22">
        <f t="shared" si="19"/>
        <v>4706.318354228828</v>
      </c>
      <c r="T46" s="22">
        <f t="shared" si="20"/>
        <v>1247.1406676981937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114901.07263595775</v>
      </c>
      <c r="D47" s="5">
        <f t="shared" si="15"/>
        <v>111524.83616633518</v>
      </c>
      <c r="E47" s="5">
        <f t="shared" si="1"/>
        <v>102024.83616633518</v>
      </c>
      <c r="F47" s="5">
        <f t="shared" si="2"/>
        <v>40625.147867619235</v>
      </c>
      <c r="G47" s="5">
        <f t="shared" si="3"/>
        <v>70899.688298715948</v>
      </c>
      <c r="H47" s="22">
        <f t="shared" si="16"/>
        <v>49407.837333228919</v>
      </c>
      <c r="I47" s="5">
        <f t="shared" si="17"/>
        <v>118627.65916261508</v>
      </c>
      <c r="J47" s="26">
        <f t="shared" si="5"/>
        <v>0.2526092479178555</v>
      </c>
      <c r="L47" s="22">
        <f t="shared" si="18"/>
        <v>158722.40703023432</v>
      </c>
      <c r="M47" s="5">
        <f>scrimecost*Meta!O44</f>
        <v>342.92999999999995</v>
      </c>
      <c r="N47" s="5">
        <f>L47-Grade15!L47</f>
        <v>7217.7059728004388</v>
      </c>
      <c r="O47" s="5">
        <f>Grade15!M47-M47</f>
        <v>5.5200000000000387</v>
      </c>
      <c r="P47" s="22">
        <f t="shared" si="12"/>
        <v>326.54123507333492</v>
      </c>
      <c r="Q47" s="22"/>
      <c r="R47" s="22"/>
      <c r="S47" s="22">
        <f t="shared" si="19"/>
        <v>4823.4576460626931</v>
      </c>
      <c r="T47" s="22">
        <f t="shared" si="20"/>
        <v>1229.2179899523528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117773.59945185669</v>
      </c>
      <c r="D48" s="5">
        <f t="shared" si="15"/>
        <v>114299.69707049355</v>
      </c>
      <c r="E48" s="5">
        <f t="shared" si="1"/>
        <v>104799.69707049355</v>
      </c>
      <c r="F48" s="5">
        <f t="shared" si="2"/>
        <v>41719.830494309703</v>
      </c>
      <c r="G48" s="5">
        <f t="shared" si="3"/>
        <v>72579.866576183849</v>
      </c>
      <c r="H48" s="22">
        <f t="shared" si="16"/>
        <v>50643.033266559636</v>
      </c>
      <c r="I48" s="5">
        <f t="shared" si="17"/>
        <v>121501.03671168046</v>
      </c>
      <c r="J48" s="26">
        <f t="shared" si="5"/>
        <v>0.25317666856385507</v>
      </c>
      <c r="L48" s="22">
        <f t="shared" si="18"/>
        <v>162690.46720599013</v>
      </c>
      <c r="M48" s="5">
        <f>scrimecost*Meta!O45</f>
        <v>342.92999999999995</v>
      </c>
      <c r="N48" s="5">
        <f>L48-Grade15!L48</f>
        <v>7398.1486221203813</v>
      </c>
      <c r="O48" s="5">
        <f>Grade15!M48-M48</f>
        <v>5.5200000000000387</v>
      </c>
      <c r="P48" s="22">
        <f t="shared" si="12"/>
        <v>334.20401346016814</v>
      </c>
      <c r="Q48" s="22"/>
      <c r="R48" s="22"/>
      <c r="S48" s="22">
        <f t="shared" si="19"/>
        <v>4943.5254201923372</v>
      </c>
      <c r="T48" s="22">
        <f t="shared" si="20"/>
        <v>1211.5560431401325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120717.93943815312</v>
      </c>
      <c r="D49" s="5">
        <f t="shared" si="15"/>
        <v>117143.9294972559</v>
      </c>
      <c r="E49" s="5">
        <f t="shared" si="1"/>
        <v>107643.9294972559</v>
      </c>
      <c r="F49" s="5">
        <f t="shared" si="2"/>
        <v>42841.880186667455</v>
      </c>
      <c r="G49" s="5">
        <f t="shared" si="3"/>
        <v>74302.049310588452</v>
      </c>
      <c r="H49" s="22">
        <f t="shared" si="16"/>
        <v>51909.109098223635</v>
      </c>
      <c r="I49" s="5">
        <f t="shared" si="17"/>
        <v>124446.24869947249</v>
      </c>
      <c r="J49" s="26">
        <f t="shared" si="5"/>
        <v>0.2537302496819035</v>
      </c>
      <c r="L49" s="22">
        <f t="shared" si="18"/>
        <v>166757.72888613993</v>
      </c>
      <c r="M49" s="5">
        <f>scrimecost*Meta!O46</f>
        <v>342.92999999999995</v>
      </c>
      <c r="N49" s="5">
        <f>L49-Grade15!L49</f>
        <v>7583.1023376734811</v>
      </c>
      <c r="O49" s="5">
        <f>Grade15!M49-M49</f>
        <v>5.5200000000000387</v>
      </c>
      <c r="P49" s="22">
        <f t="shared" si="12"/>
        <v>342.05836130667245</v>
      </c>
      <c r="Q49" s="22"/>
      <c r="R49" s="22"/>
      <c r="S49" s="22">
        <f t="shared" si="19"/>
        <v>5066.5948886753231</v>
      </c>
      <c r="T49" s="22">
        <f t="shared" si="20"/>
        <v>1194.1509139618952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123735.88792410692</v>
      </c>
      <c r="D50" s="5">
        <f t="shared" si="15"/>
        <v>120059.26773468728</v>
      </c>
      <c r="E50" s="5">
        <f t="shared" si="1"/>
        <v>110559.26773468728</v>
      </c>
      <c r="F50" s="5">
        <f t="shared" si="2"/>
        <v>43991.981121334131</v>
      </c>
      <c r="G50" s="5">
        <f t="shared" si="3"/>
        <v>76067.28661335315</v>
      </c>
      <c r="H50" s="22">
        <f t="shared" si="16"/>
        <v>53206.836825679224</v>
      </c>
      <c r="I50" s="5">
        <f t="shared" si="17"/>
        <v>127465.09098695929</v>
      </c>
      <c r="J50" s="26">
        <f t="shared" si="5"/>
        <v>0.25427032882146289</v>
      </c>
      <c r="L50" s="22">
        <f t="shared" si="18"/>
        <v>170926.67210829342</v>
      </c>
      <c r="M50" s="5">
        <f>scrimecost*Meta!O47</f>
        <v>342.92999999999995</v>
      </c>
      <c r="N50" s="5">
        <f>L50-Grade15!L50</f>
        <v>7772.6798961153254</v>
      </c>
      <c r="O50" s="5">
        <f>Grade15!M50-M50</f>
        <v>5.5200000000000387</v>
      </c>
      <c r="P50" s="22">
        <f t="shared" si="12"/>
        <v>350.10906784933928</v>
      </c>
      <c r="Q50" s="22"/>
      <c r="R50" s="22"/>
      <c r="S50" s="22">
        <f t="shared" si="19"/>
        <v>5192.7410938703297</v>
      </c>
      <c r="T50" s="22">
        <f t="shared" si="20"/>
        <v>1176.9987523715465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126829.28512220958</v>
      </c>
      <c r="D51" s="5">
        <f t="shared" si="15"/>
        <v>123047.48942805444</v>
      </c>
      <c r="E51" s="5">
        <f t="shared" si="1"/>
        <v>113547.48942805444</v>
      </c>
      <c r="F51" s="5">
        <f t="shared" si="2"/>
        <v>45170.834579367474</v>
      </c>
      <c r="G51" s="5">
        <f t="shared" si="3"/>
        <v>77876.654848686972</v>
      </c>
      <c r="H51" s="22">
        <f t="shared" si="16"/>
        <v>54537.007746321186</v>
      </c>
      <c r="I51" s="5">
        <f t="shared" si="17"/>
        <v>130559.40433163324</v>
      </c>
      <c r="J51" s="26">
        <f t="shared" si="5"/>
        <v>0.25479723529908183</v>
      </c>
      <c r="L51" s="22">
        <f t="shared" si="18"/>
        <v>175199.8389110007</v>
      </c>
      <c r="M51" s="5">
        <f>scrimecost*Meta!O48</f>
        <v>180.90799999999999</v>
      </c>
      <c r="N51" s="5">
        <f>L51-Grade15!L51</f>
        <v>7966.9968935181387</v>
      </c>
      <c r="O51" s="5">
        <f>Grade15!M51-M51</f>
        <v>2.9120000000000061</v>
      </c>
      <c r="P51" s="22">
        <f t="shared" si="12"/>
        <v>358.36104205557263</v>
      </c>
      <c r="Q51" s="22"/>
      <c r="R51" s="22"/>
      <c r="S51" s="22">
        <f t="shared" si="19"/>
        <v>5319.9232581951637</v>
      </c>
      <c r="T51" s="22">
        <f t="shared" si="20"/>
        <v>1159.63415609667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130000.01725026482</v>
      </c>
      <c r="D52" s="5">
        <f t="shared" si="15"/>
        <v>126110.41666375581</v>
      </c>
      <c r="E52" s="5">
        <f t="shared" si="1"/>
        <v>116610.41666375581</v>
      </c>
      <c r="F52" s="5">
        <f t="shared" si="2"/>
        <v>46379.159373851668</v>
      </c>
      <c r="G52" s="5">
        <f t="shared" si="3"/>
        <v>79731.257289904141</v>
      </c>
      <c r="H52" s="22">
        <f t="shared" si="16"/>
        <v>55900.432939979219</v>
      </c>
      <c r="I52" s="5">
        <f t="shared" si="17"/>
        <v>133731.07550992406</v>
      </c>
      <c r="J52" s="26">
        <f t="shared" si="5"/>
        <v>0.25531129039919787</v>
      </c>
      <c r="L52" s="22">
        <f t="shared" si="18"/>
        <v>179579.83488377574</v>
      </c>
      <c r="M52" s="5">
        <f>scrimecost*Meta!O49</f>
        <v>180.90799999999999</v>
      </c>
      <c r="N52" s="5">
        <f>L52-Grade15!L52</f>
        <v>8166.1718158561271</v>
      </c>
      <c r="O52" s="5">
        <f>Grade15!M52-M52</f>
        <v>2.9120000000000061</v>
      </c>
      <c r="P52" s="22">
        <f t="shared" si="12"/>
        <v>366.81931561696206</v>
      </c>
      <c r="Q52" s="22"/>
      <c r="R52" s="22"/>
      <c r="S52" s="22">
        <f t="shared" si="19"/>
        <v>5452.4556150281851</v>
      </c>
      <c r="T52" s="22">
        <f t="shared" si="20"/>
        <v>1142.9943098703998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133250.01768152142</v>
      </c>
      <c r="D53" s="5">
        <f t="shared" si="15"/>
        <v>129249.91708034968</v>
      </c>
      <c r="E53" s="5">
        <f t="shared" si="1"/>
        <v>119749.91708034968</v>
      </c>
      <c r="F53" s="5">
        <f t="shared" si="2"/>
        <v>47617.692288197948</v>
      </c>
      <c r="G53" s="5">
        <f t="shared" si="3"/>
        <v>81632.224792151741</v>
      </c>
      <c r="H53" s="22">
        <f t="shared" si="16"/>
        <v>57297.943763478695</v>
      </c>
      <c r="I53" s="5">
        <f t="shared" si="17"/>
        <v>136982.03846767216</v>
      </c>
      <c r="J53" s="26">
        <f t="shared" si="5"/>
        <v>0.25581280757004277</v>
      </c>
      <c r="L53" s="22">
        <f t="shared" si="18"/>
        <v>184069.33075587009</v>
      </c>
      <c r="M53" s="5">
        <f>scrimecost*Meta!O50</f>
        <v>180.90799999999999</v>
      </c>
      <c r="N53" s="5">
        <f>L53-Grade15!L53</f>
        <v>8370.3261112525361</v>
      </c>
      <c r="O53" s="5">
        <f>Grade15!M53-M53</f>
        <v>2.9120000000000061</v>
      </c>
      <c r="P53" s="22">
        <f t="shared" si="12"/>
        <v>375.48904601738599</v>
      </c>
      <c r="Q53" s="22"/>
      <c r="R53" s="22"/>
      <c r="S53" s="22">
        <f t="shared" si="19"/>
        <v>5588.3012807820123</v>
      </c>
      <c r="T53" s="22">
        <f t="shared" si="20"/>
        <v>1126.5955714872562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136581.26812355948</v>
      </c>
      <c r="D54" s="5">
        <f t="shared" si="15"/>
        <v>132467.90500735844</v>
      </c>
      <c r="E54" s="5">
        <f t="shared" si="1"/>
        <v>122967.90500735844</v>
      </c>
      <c r="F54" s="5">
        <f t="shared" si="2"/>
        <v>48887.188525402904</v>
      </c>
      <c r="G54" s="5">
        <f t="shared" si="3"/>
        <v>83580.716481955533</v>
      </c>
      <c r="H54" s="22">
        <f t="shared" si="16"/>
        <v>58730.392357565659</v>
      </c>
      <c r="I54" s="5">
        <f t="shared" si="17"/>
        <v>140314.27549936395</v>
      </c>
      <c r="J54" s="26">
        <f t="shared" si="5"/>
        <v>0.25630209261476949</v>
      </c>
      <c r="L54" s="22">
        <f t="shared" si="18"/>
        <v>188671.06402476685</v>
      </c>
      <c r="M54" s="5">
        <f>scrimecost*Meta!O51</f>
        <v>180.90799999999999</v>
      </c>
      <c r="N54" s="5">
        <f>L54-Grade15!L54</f>
        <v>8579.5842640338524</v>
      </c>
      <c r="O54" s="5">
        <f>Grade15!M54-M54</f>
        <v>2.9120000000000061</v>
      </c>
      <c r="P54" s="22">
        <f t="shared" si="12"/>
        <v>384.37551967782059</v>
      </c>
      <c r="Q54" s="22"/>
      <c r="R54" s="22"/>
      <c r="S54" s="22">
        <f t="shared" si="19"/>
        <v>5727.5430881796847</v>
      </c>
      <c r="T54" s="22">
        <f t="shared" si="20"/>
        <v>1110.4343582697786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139995.79982664844</v>
      </c>
      <c r="D55" s="5">
        <f t="shared" si="15"/>
        <v>135766.34263254236</v>
      </c>
      <c r="E55" s="5">
        <f t="shared" si="1"/>
        <v>126266.34263254236</v>
      </c>
      <c r="F55" s="5">
        <f t="shared" si="2"/>
        <v>50188.42216853796</v>
      </c>
      <c r="G55" s="5">
        <f t="shared" si="3"/>
        <v>85577.920464004404</v>
      </c>
      <c r="H55" s="22">
        <f t="shared" si="16"/>
        <v>60198.652166504791</v>
      </c>
      <c r="I55" s="5">
        <f t="shared" si="17"/>
        <v>143729.81845684804</v>
      </c>
      <c r="J55" s="26">
        <f t="shared" si="5"/>
        <v>0.25677944387791746</v>
      </c>
      <c r="L55" s="22">
        <f t="shared" si="18"/>
        <v>193387.84062538602</v>
      </c>
      <c r="M55" s="5">
        <f>scrimecost*Meta!O52</f>
        <v>180.90799999999999</v>
      </c>
      <c r="N55" s="5">
        <f>L55-Grade15!L55</f>
        <v>8794.0738706346892</v>
      </c>
      <c r="O55" s="5">
        <f>Grade15!M55-M55</f>
        <v>2.9120000000000061</v>
      </c>
      <c r="P55" s="22">
        <f t="shared" si="12"/>
        <v>393.48415517976599</v>
      </c>
      <c r="Q55" s="22"/>
      <c r="R55" s="22"/>
      <c r="S55" s="22">
        <f t="shared" si="19"/>
        <v>5870.2659407622923</v>
      </c>
      <c r="T55" s="22">
        <f t="shared" si="20"/>
        <v>1094.5071441356718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143495.69482231466</v>
      </c>
      <c r="D56" s="5">
        <f t="shared" si="15"/>
        <v>139147.24119835594</v>
      </c>
      <c r="E56" s="5">
        <f t="shared" si="1"/>
        <v>129647.24119835594</v>
      </c>
      <c r="F56" s="5">
        <f t="shared" si="2"/>
        <v>51522.186652751421</v>
      </c>
      <c r="G56" s="5">
        <f t="shared" si="3"/>
        <v>87625.054545604522</v>
      </c>
      <c r="H56" s="22">
        <f t="shared" si="16"/>
        <v>61703.618470667425</v>
      </c>
      <c r="I56" s="5">
        <f t="shared" si="17"/>
        <v>147230.74998826924</v>
      </c>
      <c r="J56" s="26">
        <f t="shared" si="5"/>
        <v>0.25724515242733026</v>
      </c>
      <c r="L56" s="22">
        <f t="shared" si="18"/>
        <v>198222.53664102071</v>
      </c>
      <c r="M56" s="5">
        <f>scrimecost*Meta!O53</f>
        <v>54.67</v>
      </c>
      <c r="N56" s="5">
        <f>L56-Grade15!L56</f>
        <v>9013.9257174006198</v>
      </c>
      <c r="O56" s="5">
        <f>Grade15!M56-M56</f>
        <v>0.87999999999999545</v>
      </c>
      <c r="P56" s="22">
        <f t="shared" si="12"/>
        <v>402.82050656926037</v>
      </c>
      <c r="Q56" s="22"/>
      <c r="R56" s="22"/>
      <c r="S56" s="22">
        <f t="shared" si="19"/>
        <v>6014.9068806595087</v>
      </c>
      <c r="T56" s="22">
        <f t="shared" si="20"/>
        <v>1078.5146049823022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0.87999999999999545</v>
      </c>
      <c r="Q57" s="22"/>
      <c r="R57" s="22"/>
      <c r="S57" s="22">
        <f t="shared" si="19"/>
        <v>0.71455999999999631</v>
      </c>
      <c r="T57" s="22">
        <f t="shared" si="20"/>
        <v>0.12321742310687338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0.87999999999999545</v>
      </c>
      <c r="Q58" s="22"/>
      <c r="R58" s="22"/>
      <c r="S58" s="22">
        <f t="shared" si="19"/>
        <v>0.71455999999999631</v>
      </c>
      <c r="T58" s="22">
        <f t="shared" si="20"/>
        <v>0.11849729053346578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0.87999999999999545</v>
      </c>
      <c r="Q59" s="22"/>
      <c r="R59" s="22"/>
      <c r="S59" s="22">
        <f t="shared" si="19"/>
        <v>0.71455999999999631</v>
      </c>
      <c r="T59" s="22">
        <f t="shared" si="20"/>
        <v>0.11395797371605088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0.87999999999999545</v>
      </c>
      <c r="Q60" s="22"/>
      <c r="R60" s="22"/>
      <c r="S60" s="22">
        <f t="shared" si="19"/>
        <v>0.71455999999999631</v>
      </c>
      <c r="T60" s="22">
        <f t="shared" si="20"/>
        <v>0.10959254608273551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0.87999999999999545</v>
      </c>
      <c r="Q61" s="22"/>
      <c r="R61" s="22"/>
      <c r="S61" s="22">
        <f t="shared" si="19"/>
        <v>0.71455999999999631</v>
      </c>
      <c r="T61" s="22">
        <f t="shared" si="20"/>
        <v>0.10539434640021886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0.87999999999999545</v>
      </c>
      <c r="Q62" s="22"/>
      <c r="R62" s="22"/>
      <c r="S62" s="22">
        <f t="shared" si="19"/>
        <v>0.71455999999999631</v>
      </c>
      <c r="T62" s="22">
        <f t="shared" si="20"/>
        <v>0.10135696860937521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0.87999999999999545</v>
      </c>
      <c r="Q63" s="22"/>
      <c r="R63" s="22"/>
      <c r="S63" s="22">
        <f t="shared" si="19"/>
        <v>0.71455999999999631</v>
      </c>
      <c r="T63" s="22">
        <f t="shared" si="20"/>
        <v>9.7474252050208057E-2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0.87999999999999545</v>
      </c>
      <c r="Q64" s="22"/>
      <c r="R64" s="22"/>
      <c r="S64" s="22">
        <f t="shared" si="19"/>
        <v>0.71455999999999631</v>
      </c>
      <c r="T64" s="22">
        <f t="shared" si="20"/>
        <v>9.3740272061260663E-2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0.87999999999999545</v>
      </c>
      <c r="Q65" s="22"/>
      <c r="R65" s="22"/>
      <c r="S65" s="22">
        <f t="shared" si="19"/>
        <v>0.71455999999999631</v>
      </c>
      <c r="T65" s="22">
        <f t="shared" si="20"/>
        <v>9.0149330939138086E-2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0.87999999999999545</v>
      </c>
      <c r="Q66" s="22"/>
      <c r="R66" s="22"/>
      <c r="S66" s="22">
        <f t="shared" si="19"/>
        <v>0.71455999999999631</v>
      </c>
      <c r="T66" s="22">
        <f t="shared" si="20"/>
        <v>8.669594924434601E-2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0.87999999999999545</v>
      </c>
      <c r="Q67" s="22"/>
      <c r="R67" s="22"/>
      <c r="S67" s="22">
        <f t="shared" si="19"/>
        <v>0.71455999999999631</v>
      </c>
      <c r="T67" s="22">
        <f t="shared" si="20"/>
        <v>8.3374857440179709E-2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0.87999999999999545</v>
      </c>
      <c r="Q68" s="22"/>
      <c r="R68" s="22"/>
      <c r="S68" s="22">
        <f t="shared" si="19"/>
        <v>0.71455999999999631</v>
      </c>
      <c r="T68" s="22">
        <f t="shared" si="20"/>
        <v>8.0180987851905125E-2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0.87999999999999545</v>
      </c>
      <c r="Q69" s="22"/>
      <c r="R69" s="22"/>
      <c r="S69" s="22">
        <f t="shared" si="19"/>
        <v>0.71455999999999631</v>
      </c>
      <c r="T69" s="22">
        <f t="shared" si="20"/>
        <v>7.7109466933962256E-2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3.6385708196418065E-9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96161</v>
      </c>
      <c r="D2" s="7">
        <f>Meta!C11</f>
        <v>41096</v>
      </c>
      <c r="E2" s="1">
        <f>Meta!D11</f>
        <v>3.3000000000000002E-2</v>
      </c>
      <c r="F2" s="1">
        <f>Meta!F11</f>
        <v>0.77700000000000002</v>
      </c>
      <c r="G2" s="1">
        <f>Meta!I11</f>
        <v>1.7595535582220223</v>
      </c>
      <c r="H2" s="1">
        <f>Meta!E11</f>
        <v>0.57199999999999995</v>
      </c>
      <c r="I2" s="13"/>
      <c r="J2" s="1">
        <f>Meta!X10</f>
        <v>0.77700000000000002</v>
      </c>
      <c r="K2" s="1">
        <f>Meta!D10</f>
        <v>3.4000000000000002E-2</v>
      </c>
      <c r="L2" s="29"/>
      <c r="N2" s="22">
        <f>Meta!T11</f>
        <v>96161</v>
      </c>
      <c r="O2" s="22">
        <f>Meta!U11</f>
        <v>41096</v>
      </c>
      <c r="P2" s="1">
        <f>Meta!V11</f>
        <v>3.3000000000000002E-2</v>
      </c>
      <c r="Q2" s="1">
        <f>Meta!X11</f>
        <v>0.77700000000000002</v>
      </c>
      <c r="R2" s="22">
        <f>Meta!W11</f>
        <v>994</v>
      </c>
      <c r="T2" s="12">
        <f>IRR(S5:S69)+1</f>
        <v>1.0404795822554824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4962.638719287268</v>
      </c>
      <c r="D13" s="5">
        <f t="shared" ref="D13:D36" si="0">IF(A13&lt;startage,1,0)*(C13*(1-initialunempprob))+IF(A13=startage,1,0)*(C13*(1-unempprob))+IF(A13&gt;startage,1,0)*(C13*(1-unempprob)+unempprob*300*52)</f>
        <v>4793.9090028315004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366.73403871660975</v>
      </c>
      <c r="G13" s="5">
        <f t="shared" ref="G13:G56" si="3">D13-F13</f>
        <v>4427.1749641148908</v>
      </c>
      <c r="H13" s="22">
        <f>0.1*Grade16!H13</f>
        <v>2133.9508932434178</v>
      </c>
      <c r="I13" s="5">
        <f t="shared" ref="I13:I36" si="4">G13+IF(A13&lt;startage,1,0)*(H13*(1-initialunempprob))+IF(A13&gt;=startage,1,0)*(H13*(1-unempprob))</f>
        <v>6488.5715269880329</v>
      </c>
      <c r="J13" s="26">
        <f t="shared" ref="J13:J56" si="5">(F13-(IF(A13&gt;startage,1,0)*(unempprob*300*52)))/(IF(A13&lt;startage,1,0)*((C13+H13)*(1-initialunempprob))+IF(A13&gt;=startage,1,0)*((C13+H13)*(1-unempprob)))</f>
        <v>5.349638104409047E-2</v>
      </c>
      <c r="L13" s="22">
        <f>0.1*Grade16!L13</f>
        <v>6855.3055657046416</v>
      </c>
      <c r="M13" s="5">
        <f>scrimecost*Meta!O10</f>
        <v>2791.152</v>
      </c>
      <c r="N13" s="5">
        <f>L13-Grade16!L13</f>
        <v>-61697.750091341768</v>
      </c>
      <c r="O13" s="5"/>
      <c r="P13" s="22"/>
      <c r="Q13" s="22">
        <f>0.05*feel*Grade16!G13</f>
        <v>485.70295383734128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-70462.453045179107</v>
      </c>
      <c r="T13" s="22">
        <f t="shared" ref="T13:T44" si="7">S13/sreturn^(A13-startage+1)</f>
        <v>-70462.453045179107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54650.7945442524</v>
      </c>
      <c r="D14" s="5">
        <f t="shared" si="0"/>
        <v>52847.318324292071</v>
      </c>
      <c r="E14" s="5">
        <f t="shared" si="1"/>
        <v>43347.318324292071</v>
      </c>
      <c r="F14" s="5">
        <f t="shared" si="2"/>
        <v>15339.381265310569</v>
      </c>
      <c r="G14" s="5">
        <f t="shared" si="3"/>
        <v>37507.937058981501</v>
      </c>
      <c r="H14" s="22">
        <f t="shared" ref="H14:H36" si="10">benefits*B14/expnorm</f>
        <v>23355.924466161923</v>
      </c>
      <c r="I14" s="5">
        <f t="shared" si="4"/>
        <v>60093.116017760083</v>
      </c>
      <c r="J14" s="26">
        <f t="shared" si="5"/>
        <v>0.20335242525177796</v>
      </c>
      <c r="L14" s="22">
        <f t="shared" ref="L14:L36" si="11">(sincome+sbenefits)*(1-sunemp)*B14/expnorm</f>
        <v>75432.497283070654</v>
      </c>
      <c r="M14" s="5">
        <f>scrimecost*Meta!O11</f>
        <v>2608.2560000000003</v>
      </c>
      <c r="N14" s="5">
        <f>L14-Grade16!L14</f>
        <v>5165.6152345980809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2295.8266973257091</v>
      </c>
      <c r="T14" s="22">
        <f t="shared" si="7"/>
        <v>2206.5081684245729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56017.064407858707</v>
      </c>
      <c r="D15" s="5">
        <f t="shared" si="0"/>
        <v>54683.30128239937</v>
      </c>
      <c r="E15" s="5">
        <f t="shared" si="1"/>
        <v>45183.30128239937</v>
      </c>
      <c r="F15" s="5">
        <f t="shared" si="2"/>
        <v>16122.42799694333</v>
      </c>
      <c r="G15" s="5">
        <f t="shared" si="3"/>
        <v>38560.873285456037</v>
      </c>
      <c r="H15" s="22">
        <f t="shared" si="10"/>
        <v>23939.822577815969</v>
      </c>
      <c r="I15" s="5">
        <f t="shared" si="4"/>
        <v>61710.681718204076</v>
      </c>
      <c r="J15" s="26">
        <f t="shared" si="5"/>
        <v>0.20186199173836369</v>
      </c>
      <c r="L15" s="22">
        <f t="shared" si="11"/>
        <v>77318.309715147407</v>
      </c>
      <c r="M15" s="5">
        <f>scrimecost*Meta!O12</f>
        <v>2491.9580000000001</v>
      </c>
      <c r="N15" s="5">
        <f>L15-Grade16!L15</f>
        <v>5294.7556154630147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2353.2223647588439</v>
      </c>
      <c r="T15" s="22">
        <f t="shared" si="7"/>
        <v>2173.6811670369157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57417.491018055181</v>
      </c>
      <c r="D16" s="5">
        <f t="shared" si="0"/>
        <v>56037.513814459358</v>
      </c>
      <c r="E16" s="5">
        <f t="shared" si="1"/>
        <v>46537.513814459358</v>
      </c>
      <c r="F16" s="5">
        <f t="shared" si="2"/>
        <v>16699.999641866918</v>
      </c>
      <c r="G16" s="5">
        <f t="shared" si="3"/>
        <v>39337.51417259244</v>
      </c>
      <c r="H16" s="22">
        <f t="shared" si="10"/>
        <v>24538.318142261367</v>
      </c>
      <c r="I16" s="5">
        <f t="shared" si="4"/>
        <v>63066.067816159179</v>
      </c>
      <c r="J16" s="26">
        <f t="shared" si="5"/>
        <v>0.20422638225236076</v>
      </c>
      <c r="L16" s="22">
        <f t="shared" si="11"/>
        <v>79251.267458026094</v>
      </c>
      <c r="M16" s="5">
        <f>scrimecost*Meta!O13</f>
        <v>2092.37</v>
      </c>
      <c r="N16" s="5">
        <f>L16-Grade16!L16</f>
        <v>5427.1245058495988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2412.0529238778186</v>
      </c>
      <c r="T16" s="22">
        <f t="shared" si="7"/>
        <v>2141.3425445438161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58852.928293506557</v>
      </c>
      <c r="D17" s="5">
        <f t="shared" si="0"/>
        <v>57425.58165982084</v>
      </c>
      <c r="E17" s="5">
        <f t="shared" si="1"/>
        <v>47925.58165982084</v>
      </c>
      <c r="F17" s="5">
        <f t="shared" si="2"/>
        <v>17292.010577913588</v>
      </c>
      <c r="G17" s="5">
        <f t="shared" si="3"/>
        <v>40133.571081907256</v>
      </c>
      <c r="H17" s="22">
        <f t="shared" si="10"/>
        <v>25151.776095817902</v>
      </c>
      <c r="I17" s="5">
        <f t="shared" si="4"/>
        <v>64455.338566563165</v>
      </c>
      <c r="J17" s="26">
        <f t="shared" si="5"/>
        <v>0.20653310470504083</v>
      </c>
      <c r="L17" s="22">
        <f t="shared" si="11"/>
        <v>81232.549144476754</v>
      </c>
      <c r="M17" s="5">
        <f>scrimecost*Meta!O14</f>
        <v>2092.37</v>
      </c>
      <c r="N17" s="5">
        <f>L17-Grade16!L17</f>
        <v>5562.802618495858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2472.3542469747726</v>
      </c>
      <c r="T17" s="22">
        <f t="shared" si="7"/>
        <v>2109.4850351599525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60324.251500844213</v>
      </c>
      <c r="D18" s="5">
        <f t="shared" si="0"/>
        <v>58848.351201316356</v>
      </c>
      <c r="E18" s="5">
        <f t="shared" si="1"/>
        <v>49348.351201316356</v>
      </c>
      <c r="F18" s="5">
        <f t="shared" si="2"/>
        <v>17898.821787361427</v>
      </c>
      <c r="G18" s="5">
        <f t="shared" si="3"/>
        <v>40949.52941395493</v>
      </c>
      <c r="H18" s="22">
        <f t="shared" si="10"/>
        <v>25780.57049821335</v>
      </c>
      <c r="I18" s="5">
        <f t="shared" si="4"/>
        <v>65879.341085727239</v>
      </c>
      <c r="J18" s="26">
        <f t="shared" si="5"/>
        <v>0.20878356563448477</v>
      </c>
      <c r="L18" s="22">
        <f t="shared" si="11"/>
        <v>83263.36287308867</v>
      </c>
      <c r="M18" s="5">
        <f>scrimecost*Meta!O15</f>
        <v>2092.37</v>
      </c>
      <c r="N18" s="5">
        <f>L18-Grade16!L18</f>
        <v>5701.8726839582523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2534.1631031491411</v>
      </c>
      <c r="T18" s="22">
        <f t="shared" si="7"/>
        <v>2078.1014811956516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61832.357788365312</v>
      </c>
      <c r="D19" s="5">
        <f t="shared" si="0"/>
        <v>60306.689981349256</v>
      </c>
      <c r="E19" s="5">
        <f t="shared" si="1"/>
        <v>50806.689981349256</v>
      </c>
      <c r="F19" s="5">
        <f t="shared" si="2"/>
        <v>18520.803277045459</v>
      </c>
      <c r="G19" s="5">
        <f t="shared" si="3"/>
        <v>41785.886704303797</v>
      </c>
      <c r="H19" s="22">
        <f t="shared" si="10"/>
        <v>26425.08476066868</v>
      </c>
      <c r="I19" s="5">
        <f t="shared" si="4"/>
        <v>67338.943667870408</v>
      </c>
      <c r="J19" s="26">
        <f t="shared" si="5"/>
        <v>0.21097913727296666</v>
      </c>
      <c r="L19" s="22">
        <f t="shared" si="11"/>
        <v>85344.946944915864</v>
      </c>
      <c r="M19" s="5">
        <f>scrimecost*Meta!O16</f>
        <v>2092.37</v>
      </c>
      <c r="N19" s="5">
        <f>L19-Grade16!L19</f>
        <v>5844.4195010572003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2597.5171807278666</v>
      </c>
      <c r="T19" s="22">
        <f t="shared" si="7"/>
        <v>2047.1848314487349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63378.166733074439</v>
      </c>
      <c r="D20" s="5">
        <f t="shared" si="0"/>
        <v>61801.48723088298</v>
      </c>
      <c r="E20" s="5">
        <f t="shared" si="1"/>
        <v>52301.48723088298</v>
      </c>
      <c r="F20" s="5">
        <f t="shared" si="2"/>
        <v>19158.334303971591</v>
      </c>
      <c r="G20" s="5">
        <f t="shared" si="3"/>
        <v>42643.152926911389</v>
      </c>
      <c r="H20" s="22">
        <f t="shared" si="10"/>
        <v>27085.711879685397</v>
      </c>
      <c r="I20" s="5">
        <f t="shared" si="4"/>
        <v>68835.036314567173</v>
      </c>
      <c r="J20" s="26">
        <f t="shared" si="5"/>
        <v>0.21312115838368062</v>
      </c>
      <c r="L20" s="22">
        <f t="shared" si="11"/>
        <v>87478.570618538753</v>
      </c>
      <c r="M20" s="5">
        <f>scrimecost*Meta!O17</f>
        <v>2092.37</v>
      </c>
      <c r="N20" s="5">
        <f>L20-Grade16!L20</f>
        <v>5990.5299885836139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2662.4551102460555</v>
      </c>
      <c r="T20" s="22">
        <f t="shared" si="7"/>
        <v>2016.7281396202436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64962.620901401307</v>
      </c>
      <c r="D21" s="5">
        <f t="shared" si="0"/>
        <v>63333.654411655065</v>
      </c>
      <c r="E21" s="5">
        <f t="shared" si="1"/>
        <v>53833.654411655065</v>
      </c>
      <c r="F21" s="5">
        <f t="shared" si="2"/>
        <v>19811.803606570887</v>
      </c>
      <c r="G21" s="5">
        <f t="shared" si="3"/>
        <v>43521.850805084177</v>
      </c>
      <c r="H21" s="22">
        <f t="shared" si="10"/>
        <v>27762.854676677533</v>
      </c>
      <c r="I21" s="5">
        <f t="shared" si="4"/>
        <v>70368.53127743135</v>
      </c>
      <c r="J21" s="26">
        <f t="shared" si="5"/>
        <v>0.21521093507706027</v>
      </c>
      <c r="L21" s="22">
        <f t="shared" si="11"/>
        <v>89665.534884002234</v>
      </c>
      <c r="M21" s="5">
        <f>scrimecost*Meta!O18</f>
        <v>1686.818</v>
      </c>
      <c r="N21" s="5">
        <f>L21-Grade16!L21</f>
        <v>6140.2932382982253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2729.0164880022162</v>
      </c>
      <c r="T21" s="22">
        <f t="shared" si="7"/>
        <v>1986.7245627537777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66586.686423936335</v>
      </c>
      <c r="D22" s="5">
        <f t="shared" si="0"/>
        <v>64904.125771946434</v>
      </c>
      <c r="E22" s="5">
        <f t="shared" si="1"/>
        <v>55404.125771946434</v>
      </c>
      <c r="F22" s="5">
        <f t="shared" si="2"/>
        <v>20481.609641735155</v>
      </c>
      <c r="G22" s="5">
        <f t="shared" si="3"/>
        <v>44422.516130211283</v>
      </c>
      <c r="H22" s="22">
        <f t="shared" si="10"/>
        <v>28456.926043594467</v>
      </c>
      <c r="I22" s="5">
        <f t="shared" si="4"/>
        <v>71940.363614367132</v>
      </c>
      <c r="J22" s="26">
        <f t="shared" si="5"/>
        <v>0.21724974160718666</v>
      </c>
      <c r="L22" s="22">
        <f t="shared" si="11"/>
        <v>91907.17325610228</v>
      </c>
      <c r="M22" s="5">
        <f>scrimecost*Meta!O19</f>
        <v>1686.818</v>
      </c>
      <c r="N22" s="5">
        <f>L22-Grade16!L22</f>
        <v>6293.8005692556908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2797.2419002022762</v>
      </c>
      <c r="T22" s="22">
        <f t="shared" si="7"/>
        <v>1957.1673596979854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68251.353584534721</v>
      </c>
      <c r="D23" s="5">
        <f t="shared" si="0"/>
        <v>66513.858916245081</v>
      </c>
      <c r="E23" s="5">
        <f t="shared" si="1"/>
        <v>57013.858916245081</v>
      </c>
      <c r="F23" s="5">
        <f t="shared" si="2"/>
        <v>21168.160827778527</v>
      </c>
      <c r="G23" s="5">
        <f t="shared" si="3"/>
        <v>45345.698088466554</v>
      </c>
      <c r="H23" s="22">
        <f t="shared" si="10"/>
        <v>29168.349194684324</v>
      </c>
      <c r="I23" s="5">
        <f t="shared" si="4"/>
        <v>73551.491759726297</v>
      </c>
      <c r="J23" s="26">
        <f t="shared" si="5"/>
        <v>0.21923882114877336</v>
      </c>
      <c r="L23" s="22">
        <f t="shared" si="11"/>
        <v>94204.852587504822</v>
      </c>
      <c r="M23" s="5">
        <f>scrimecost*Meta!O20</f>
        <v>1686.818</v>
      </c>
      <c r="N23" s="5">
        <f>L23-Grade16!L23</f>
        <v>6451.1455834870576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2867.1729477073218</v>
      </c>
      <c r="T23" s="22">
        <f t="shared" si="7"/>
        <v>1928.0498895920134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69957.637424148095</v>
      </c>
      <c r="D24" s="5">
        <f t="shared" si="0"/>
        <v>68163.835389151209</v>
      </c>
      <c r="E24" s="5">
        <f t="shared" si="1"/>
        <v>58663.835389151209</v>
      </c>
      <c r="F24" s="5">
        <f t="shared" si="2"/>
        <v>21871.875793472991</v>
      </c>
      <c r="G24" s="5">
        <f t="shared" si="3"/>
        <v>46291.959595678214</v>
      </c>
      <c r="H24" s="22">
        <f t="shared" si="10"/>
        <v>29897.557924551431</v>
      </c>
      <c r="I24" s="5">
        <f t="shared" si="4"/>
        <v>75202.898108719441</v>
      </c>
      <c r="J24" s="26">
        <f t="shared" si="5"/>
        <v>0.22117938655519948</v>
      </c>
      <c r="L24" s="22">
        <f t="shared" si="11"/>
        <v>96559.973902192447</v>
      </c>
      <c r="M24" s="5">
        <f>scrimecost*Meta!O21</f>
        <v>1686.818</v>
      </c>
      <c r="N24" s="5">
        <f>L24-Grade16!L24</f>
        <v>6612.4242230742384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2938.8522714000069</v>
      </c>
      <c r="T24" s="22">
        <f t="shared" si="7"/>
        <v>1899.3656103734675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71706.578359751802</v>
      </c>
      <c r="D25" s="5">
        <f t="shared" si="0"/>
        <v>69855.061273879997</v>
      </c>
      <c r="E25" s="5">
        <f t="shared" si="1"/>
        <v>60355.061273879997</v>
      </c>
      <c r="F25" s="5">
        <f t="shared" si="2"/>
        <v>22593.183633309822</v>
      </c>
      <c r="G25" s="5">
        <f t="shared" si="3"/>
        <v>47261.877640570179</v>
      </c>
      <c r="H25" s="22">
        <f t="shared" si="10"/>
        <v>30644.996872665215</v>
      </c>
      <c r="I25" s="5">
        <f t="shared" si="4"/>
        <v>76895.589616437443</v>
      </c>
      <c r="J25" s="26">
        <f t="shared" si="5"/>
        <v>0.2230726210980542</v>
      </c>
      <c r="L25" s="22">
        <f t="shared" si="11"/>
        <v>98973.973249747243</v>
      </c>
      <c r="M25" s="5">
        <f>scrimecost*Meta!O22</f>
        <v>1686.818</v>
      </c>
      <c r="N25" s="5">
        <f>L25-Grade16!L25</f>
        <v>6777.7348286510969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3012.323578185008</v>
      </c>
      <c r="T25" s="22">
        <f t="shared" si="7"/>
        <v>1871.108077308498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73499.242818745581</v>
      </c>
      <c r="D26" s="5">
        <f t="shared" si="0"/>
        <v>71588.567805726983</v>
      </c>
      <c r="E26" s="5">
        <f t="shared" si="1"/>
        <v>62088.567805726983</v>
      </c>
      <c r="F26" s="5">
        <f t="shared" si="2"/>
        <v>23332.524169142562</v>
      </c>
      <c r="G26" s="5">
        <f t="shared" si="3"/>
        <v>48256.043636584422</v>
      </c>
      <c r="H26" s="22">
        <f t="shared" si="10"/>
        <v>31411.121794481845</v>
      </c>
      <c r="I26" s="5">
        <f t="shared" si="4"/>
        <v>78630.598411848361</v>
      </c>
      <c r="J26" s="26">
        <f t="shared" si="5"/>
        <v>0.22491967918864417</v>
      </c>
      <c r="L26" s="22">
        <f t="shared" si="11"/>
        <v>101448.32258099092</v>
      </c>
      <c r="M26" s="5">
        <f>scrimecost*Meta!O23</f>
        <v>1309.098</v>
      </c>
      <c r="N26" s="5">
        <f>L26-Grade16!L26</f>
        <v>6947.1781993673649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3087.6316676396291</v>
      </c>
      <c r="T26" s="22">
        <f t="shared" si="7"/>
        <v>1843.2709415438433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75336.72388921422</v>
      </c>
      <c r="D27" s="5">
        <f t="shared" si="0"/>
        <v>73365.412000870157</v>
      </c>
      <c r="E27" s="5">
        <f t="shared" si="1"/>
        <v>63865.412000870157</v>
      </c>
      <c r="F27" s="5">
        <f t="shared" si="2"/>
        <v>24090.348218371124</v>
      </c>
      <c r="G27" s="5">
        <f t="shared" si="3"/>
        <v>49275.063782499034</v>
      </c>
      <c r="H27" s="22">
        <f t="shared" si="10"/>
        <v>32196.399839343889</v>
      </c>
      <c r="I27" s="5">
        <f t="shared" si="4"/>
        <v>80408.982427144569</v>
      </c>
      <c r="J27" s="26">
        <f t="shared" si="5"/>
        <v>0.22672168708190266</v>
      </c>
      <c r="L27" s="22">
        <f t="shared" si="11"/>
        <v>103984.5306455157</v>
      </c>
      <c r="M27" s="5">
        <f>scrimecost*Meta!O24</f>
        <v>1309.098</v>
      </c>
      <c r="N27" s="5">
        <f>L27-Grade16!L27</f>
        <v>7120.8576543515665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3164.8224593306277</v>
      </c>
      <c r="T27" s="22">
        <f t="shared" si="7"/>
        <v>1815.8479486803872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77220.141986444563</v>
      </c>
      <c r="D28" s="5">
        <f t="shared" si="0"/>
        <v>75186.677300891897</v>
      </c>
      <c r="E28" s="5">
        <f t="shared" si="1"/>
        <v>65686.677300891897</v>
      </c>
      <c r="F28" s="5">
        <f t="shared" si="2"/>
        <v>24867.117868830395</v>
      </c>
      <c r="G28" s="5">
        <f t="shared" si="3"/>
        <v>50319.559432061506</v>
      </c>
      <c r="H28" s="22">
        <f t="shared" si="10"/>
        <v>33001.309835327484</v>
      </c>
      <c r="I28" s="5">
        <f t="shared" si="4"/>
        <v>82231.826042823173</v>
      </c>
      <c r="J28" s="26">
        <f t="shared" si="5"/>
        <v>0.22847974356313044</v>
      </c>
      <c r="L28" s="22">
        <f t="shared" si="11"/>
        <v>106584.14391165358</v>
      </c>
      <c r="M28" s="5">
        <f>scrimecost*Meta!O25</f>
        <v>1309.098</v>
      </c>
      <c r="N28" s="5">
        <f>L28-Grade16!L28</f>
        <v>7298.8790957103338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3243.9430208138833</v>
      </c>
      <c r="T28" s="22">
        <f t="shared" si="7"/>
        <v>1788.8329373678912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79150.645536105701</v>
      </c>
      <c r="D29" s="5">
        <f t="shared" si="0"/>
        <v>77053.474233414221</v>
      </c>
      <c r="E29" s="5">
        <f t="shared" si="1"/>
        <v>67553.474233414221</v>
      </c>
      <c r="F29" s="5">
        <f t="shared" si="2"/>
        <v>25663.306760551168</v>
      </c>
      <c r="G29" s="5">
        <f t="shared" si="3"/>
        <v>51390.167472863053</v>
      </c>
      <c r="H29" s="22">
        <f t="shared" si="10"/>
        <v>33826.342581210673</v>
      </c>
      <c r="I29" s="5">
        <f t="shared" si="4"/>
        <v>84100.240748893775</v>
      </c>
      <c r="J29" s="26">
        <f t="shared" si="5"/>
        <v>0.23019492061798688</v>
      </c>
      <c r="L29" s="22">
        <f t="shared" si="11"/>
        <v>109248.74750944493</v>
      </c>
      <c r="M29" s="5">
        <f>scrimecost*Meta!O26</f>
        <v>1309.098</v>
      </c>
      <c r="N29" s="5">
        <f>L29-Grade16!L29</f>
        <v>7481.3510731030983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3325.0415963342334</v>
      </c>
      <c r="T29" s="22">
        <f t="shared" si="7"/>
        <v>1762.2198379207348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81129.41167450833</v>
      </c>
      <c r="D30" s="5">
        <f t="shared" si="0"/>
        <v>78966.941089249551</v>
      </c>
      <c r="E30" s="5">
        <f t="shared" si="1"/>
        <v>69466.941089249551</v>
      </c>
      <c r="F30" s="5">
        <f t="shared" si="2"/>
        <v>26479.400374564935</v>
      </c>
      <c r="G30" s="5">
        <f t="shared" si="3"/>
        <v>52487.540714684612</v>
      </c>
      <c r="H30" s="22">
        <f t="shared" si="10"/>
        <v>34672.001145740942</v>
      </c>
      <c r="I30" s="5">
        <f t="shared" si="4"/>
        <v>86015.365822616091</v>
      </c>
      <c r="J30" s="26">
        <f t="shared" si="5"/>
        <v>0.23186826408613939</v>
      </c>
      <c r="L30" s="22">
        <f t="shared" si="11"/>
        <v>111979.96619718104</v>
      </c>
      <c r="M30" s="5">
        <f>scrimecost*Meta!O27</f>
        <v>1309.098</v>
      </c>
      <c r="N30" s="5">
        <f>L30-Grade16!L30</f>
        <v>7668.3848499306914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3408.167636242596</v>
      </c>
      <c r="T30" s="22">
        <f t="shared" si="7"/>
        <v>1736.0026709541316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83157.646966371016</v>
      </c>
      <c r="D31" s="5">
        <f t="shared" si="0"/>
        <v>80928.244616480777</v>
      </c>
      <c r="E31" s="5">
        <f t="shared" si="1"/>
        <v>71428.244616480777</v>
      </c>
      <c r="F31" s="5">
        <f t="shared" si="2"/>
        <v>27315.896328929051</v>
      </c>
      <c r="G31" s="5">
        <f t="shared" si="3"/>
        <v>53612.348287551722</v>
      </c>
      <c r="H31" s="22">
        <f t="shared" si="10"/>
        <v>35538.801174384454</v>
      </c>
      <c r="I31" s="5">
        <f t="shared" si="4"/>
        <v>87978.369023181498</v>
      </c>
      <c r="J31" s="26">
        <f t="shared" si="5"/>
        <v>0.23350079429897119</v>
      </c>
      <c r="L31" s="22">
        <f t="shared" si="11"/>
        <v>114779.46535211055</v>
      </c>
      <c r="M31" s="5">
        <f>scrimecost*Meta!O28</f>
        <v>1145.088</v>
      </c>
      <c r="N31" s="5">
        <f>L31-Grade16!L31</f>
        <v>7860.0944711789343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3493.3718271486505</v>
      </c>
      <c r="T31" s="22">
        <f t="shared" si="7"/>
        <v>1710.1755460407103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85236.588140530308</v>
      </c>
      <c r="D32" s="5">
        <f t="shared" si="0"/>
        <v>82938.580731892813</v>
      </c>
      <c r="E32" s="5">
        <f t="shared" si="1"/>
        <v>73438.580731892813</v>
      </c>
      <c r="F32" s="5">
        <f t="shared" si="2"/>
        <v>28173.304682152284</v>
      </c>
      <c r="G32" s="5">
        <f t="shared" si="3"/>
        <v>54765.276049740525</v>
      </c>
      <c r="H32" s="22">
        <f t="shared" si="10"/>
        <v>36427.271203744072</v>
      </c>
      <c r="I32" s="5">
        <f t="shared" si="4"/>
        <v>89990.447303761044</v>
      </c>
      <c r="J32" s="26">
        <f t="shared" si="5"/>
        <v>0.2350935067017339</v>
      </c>
      <c r="L32" s="22">
        <f t="shared" si="11"/>
        <v>117648.95198591333</v>
      </c>
      <c r="M32" s="5">
        <f>scrimecost*Meta!O29</f>
        <v>1145.088</v>
      </c>
      <c r="N32" s="5">
        <f>L32-Grade16!L32</f>
        <v>8056.5968329584139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3580.7061228273692</v>
      </c>
      <c r="T32" s="22">
        <f t="shared" si="7"/>
        <v>1684.7326603870922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87367.502844043571</v>
      </c>
      <c r="D33" s="5">
        <f t="shared" si="0"/>
        <v>84999.175250190136</v>
      </c>
      <c r="E33" s="5">
        <f t="shared" si="1"/>
        <v>75499.175250190136</v>
      </c>
      <c r="F33" s="5">
        <f t="shared" si="2"/>
        <v>29052.148244206091</v>
      </c>
      <c r="G33" s="5">
        <f t="shared" si="3"/>
        <v>55947.02700598404</v>
      </c>
      <c r="H33" s="22">
        <f t="shared" si="10"/>
        <v>37337.952983837677</v>
      </c>
      <c r="I33" s="5">
        <f t="shared" si="4"/>
        <v>92052.827541355073</v>
      </c>
      <c r="J33" s="26">
        <f t="shared" si="5"/>
        <v>0.23664737246052681</v>
      </c>
      <c r="L33" s="22">
        <f t="shared" si="11"/>
        <v>120590.17578556115</v>
      </c>
      <c r="M33" s="5">
        <f>scrimecost*Meta!O30</f>
        <v>1145.088</v>
      </c>
      <c r="N33" s="5">
        <f>L33-Grade16!L33</f>
        <v>8258.0117537823971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3670.2237758980636</v>
      </c>
      <c r="T33" s="22">
        <f t="shared" si="7"/>
        <v>1659.6682975300885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89551.690415144636</v>
      </c>
      <c r="D34" s="5">
        <f t="shared" si="0"/>
        <v>87111.284631444869</v>
      </c>
      <c r="E34" s="5">
        <f t="shared" si="1"/>
        <v>77611.284631444869</v>
      </c>
      <c r="F34" s="5">
        <f t="shared" si="2"/>
        <v>29952.962895311237</v>
      </c>
      <c r="G34" s="5">
        <f t="shared" si="3"/>
        <v>57158.321736133628</v>
      </c>
      <c r="H34" s="22">
        <f t="shared" si="10"/>
        <v>38271.401808433606</v>
      </c>
      <c r="I34" s="5">
        <f t="shared" si="4"/>
        <v>94166.76728488892</v>
      </c>
      <c r="J34" s="26">
        <f t="shared" si="5"/>
        <v>0.2381633390544711</v>
      </c>
      <c r="L34" s="22">
        <f t="shared" si="11"/>
        <v>123604.93018020017</v>
      </c>
      <c r="M34" s="5">
        <f>scrimecost*Meta!O31</f>
        <v>1145.088</v>
      </c>
      <c r="N34" s="5">
        <f>L34-Grade16!L34</f>
        <v>8464.4620476269483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3761.9793702955112</v>
      </c>
      <c r="T34" s="22">
        <f t="shared" si="7"/>
        <v>1634.9768260523454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91790.48267552325</v>
      </c>
      <c r="D35" s="5">
        <f t="shared" si="0"/>
        <v>89276.196747230977</v>
      </c>
      <c r="E35" s="5">
        <f t="shared" si="1"/>
        <v>79776.196747230977</v>
      </c>
      <c r="F35" s="5">
        <f t="shared" si="2"/>
        <v>30876.297912694012</v>
      </c>
      <c r="G35" s="5">
        <f t="shared" si="3"/>
        <v>58399.898834536965</v>
      </c>
      <c r="H35" s="22">
        <f t="shared" si="10"/>
        <v>39228.186853644445</v>
      </c>
      <c r="I35" s="5">
        <f t="shared" si="4"/>
        <v>96333.555522011142</v>
      </c>
      <c r="J35" s="26">
        <f t="shared" si="5"/>
        <v>0.23964233085344111</v>
      </c>
      <c r="L35" s="22">
        <f t="shared" si="11"/>
        <v>126695.05343470516</v>
      </c>
      <c r="M35" s="5">
        <f>scrimecost*Meta!O32</f>
        <v>1145.088</v>
      </c>
      <c r="N35" s="5">
        <f>L35-Grade16!L35</f>
        <v>8676.073598817602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3856.0288545528902</v>
      </c>
      <c r="T35" s="22">
        <f t="shared" si="7"/>
        <v>1610.6526983171077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94085.244742411334</v>
      </c>
      <c r="D36" s="5">
        <f t="shared" si="0"/>
        <v>91495.231665911764</v>
      </c>
      <c r="E36" s="5">
        <f t="shared" si="1"/>
        <v>81995.231665911764</v>
      </c>
      <c r="F36" s="5">
        <f t="shared" si="2"/>
        <v>31822.716305511371</v>
      </c>
      <c r="G36" s="5">
        <f t="shared" si="3"/>
        <v>59672.515360400394</v>
      </c>
      <c r="H36" s="22">
        <f t="shared" si="10"/>
        <v>40208.891524985556</v>
      </c>
      <c r="I36" s="5">
        <f t="shared" si="4"/>
        <v>98554.513465061435</v>
      </c>
      <c r="J36" s="26">
        <f t="shared" si="5"/>
        <v>0.24108524968170464</v>
      </c>
      <c r="L36" s="22">
        <f t="shared" si="11"/>
        <v>129862.42977057278</v>
      </c>
      <c r="M36" s="5">
        <f>scrimecost*Meta!O33</f>
        <v>925.4140000000001</v>
      </c>
      <c r="N36" s="5">
        <f>L36-Grade16!L36</f>
        <v>8892.9754387880384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3952.4295759167103</v>
      </c>
      <c r="T36" s="22">
        <f t="shared" si="7"/>
        <v>1586.6904492217736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96437.375860971617</v>
      </c>
      <c r="D37" s="5">
        <f t="shared" ref="D37:D56" si="15">IF(A37&lt;startage,1,0)*(C37*(1-initialunempprob))+IF(A37=startage,1,0)*(C37*(1-unempprob))+IF(A37&gt;startage,1,0)*(C37*(1-unempprob)+unempprob*300*52)</f>
        <v>93769.742457559551</v>
      </c>
      <c r="E37" s="5">
        <f t="shared" si="1"/>
        <v>84269.742457559551</v>
      </c>
      <c r="F37" s="5">
        <f t="shared" si="2"/>
        <v>32812.887431875934</v>
      </c>
      <c r="G37" s="5">
        <f t="shared" si="3"/>
        <v>60956.855025683617</v>
      </c>
      <c r="H37" s="22">
        <f t="shared" ref="H37:H56" si="16">benefits*B37/expnorm</f>
        <v>41214.113813110198</v>
      </c>
      <c r="I37" s="5">
        <f t="shared" ref="I37:I56" si="17">G37+IF(A37&lt;startage,1,0)*(H37*(1-initialunempprob))+IF(A37&gt;=startage,1,0)*(H37*(1-unempprob))</f>
        <v>100810.90308296119</v>
      </c>
      <c r="J37" s="26">
        <f t="shared" si="5"/>
        <v>0.24264392139820035</v>
      </c>
      <c r="L37" s="22">
        <f t="shared" ref="L37:L56" si="18">(sincome+sbenefits)*(1-sunemp)*B37/expnorm</f>
        <v>133108.99051483712</v>
      </c>
      <c r="M37" s="5">
        <f>scrimecost*Meta!O34</f>
        <v>925.4140000000001</v>
      </c>
      <c r="N37" s="5">
        <f>L37-Grade16!L37</f>
        <v>9115.2998247577634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4051.2403153146392</v>
      </c>
      <c r="T37" s="22">
        <f t="shared" si="7"/>
        <v>1563.0846949699985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98848.31025749589</v>
      </c>
      <c r="D38" s="5">
        <f t="shared" si="15"/>
        <v>96101.116018998524</v>
      </c>
      <c r="E38" s="5">
        <f t="shared" si="1"/>
        <v>86601.116018998524</v>
      </c>
      <c r="F38" s="5">
        <f t="shared" si="2"/>
        <v>33877.159462672833</v>
      </c>
      <c r="G38" s="5">
        <f t="shared" si="3"/>
        <v>62223.956556325691</v>
      </c>
      <c r="H38" s="22">
        <f t="shared" si="16"/>
        <v>42244.466658437952</v>
      </c>
      <c r="I38" s="5">
        <f t="shared" si="17"/>
        <v>103074.35581503519</v>
      </c>
      <c r="J38" s="26">
        <f t="shared" si="5"/>
        <v>0.24452625816127227</v>
      </c>
      <c r="L38" s="22">
        <f t="shared" si="18"/>
        <v>136436.71527770802</v>
      </c>
      <c r="M38" s="5">
        <f>scrimecost*Meta!O35</f>
        <v>925.4140000000001</v>
      </c>
      <c r="N38" s="5">
        <f>L38-Grade16!L38</f>
        <v>9343.1823203767126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4152.5213231975076</v>
      </c>
      <c r="T38" s="22">
        <f t="shared" si="7"/>
        <v>1539.8301318620686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101319.51801393328</v>
      </c>
      <c r="D39" s="5">
        <f t="shared" si="15"/>
        <v>98490.77391947349</v>
      </c>
      <c r="E39" s="5">
        <f t="shared" si="1"/>
        <v>88990.77391947349</v>
      </c>
      <c r="F39" s="5">
        <f t="shared" si="2"/>
        <v>34968.038294239646</v>
      </c>
      <c r="G39" s="5">
        <f t="shared" si="3"/>
        <v>63522.735625233843</v>
      </c>
      <c r="H39" s="22">
        <f t="shared" si="16"/>
        <v>43300.578324898888</v>
      </c>
      <c r="I39" s="5">
        <f t="shared" si="17"/>
        <v>105394.39486541107</v>
      </c>
      <c r="J39" s="26">
        <f t="shared" si="5"/>
        <v>0.24636268427158628</v>
      </c>
      <c r="L39" s="22">
        <f t="shared" si="18"/>
        <v>139847.63315965069</v>
      </c>
      <c r="M39" s="5">
        <f>scrimecost*Meta!O36</f>
        <v>925.4140000000001</v>
      </c>
      <c r="N39" s="5">
        <f>L39-Grade16!L39</f>
        <v>9576.7618783860962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4256.3343562774298</v>
      </c>
      <c r="T39" s="22">
        <f t="shared" si="7"/>
        <v>1516.9215351032881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103852.5059642816</v>
      </c>
      <c r="D40" s="5">
        <f t="shared" si="15"/>
        <v>100940.17326746031</v>
      </c>
      <c r="E40" s="5">
        <f t="shared" si="1"/>
        <v>91440.173267460312</v>
      </c>
      <c r="F40" s="5">
        <f t="shared" si="2"/>
        <v>36086.189096595634</v>
      </c>
      <c r="G40" s="5">
        <f t="shared" si="3"/>
        <v>64853.984170864678</v>
      </c>
      <c r="H40" s="22">
        <f t="shared" si="16"/>
        <v>44383.092783021355</v>
      </c>
      <c r="I40" s="5">
        <f t="shared" si="17"/>
        <v>107772.43489204632</v>
      </c>
      <c r="J40" s="26">
        <f t="shared" si="5"/>
        <v>0.2481543195011609</v>
      </c>
      <c r="L40" s="22">
        <f t="shared" si="18"/>
        <v>143343.82398864196</v>
      </c>
      <c r="M40" s="5">
        <f>scrimecost*Meta!O37</f>
        <v>925.4140000000001</v>
      </c>
      <c r="N40" s="5">
        <f>L40-Grade16!L40</f>
        <v>9816.1809253457468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4362.7427151843649</v>
      </c>
      <c r="T40" s="22">
        <f t="shared" si="7"/>
        <v>1494.3537576300932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106448.81861338863</v>
      </c>
      <c r="D41" s="5">
        <f t="shared" si="15"/>
        <v>103450.80759914681</v>
      </c>
      <c r="E41" s="5">
        <f t="shared" si="1"/>
        <v>93950.807599146807</v>
      </c>
      <c r="F41" s="5">
        <f t="shared" si="2"/>
        <v>37232.29366901052</v>
      </c>
      <c r="G41" s="5">
        <f t="shared" si="3"/>
        <v>66218.51393013628</v>
      </c>
      <c r="H41" s="22">
        <f t="shared" si="16"/>
        <v>45492.670102596887</v>
      </c>
      <c r="I41" s="5">
        <f t="shared" si="17"/>
        <v>110209.92591934747</v>
      </c>
      <c r="J41" s="26">
        <f t="shared" si="5"/>
        <v>0.24990225631050203</v>
      </c>
      <c r="L41" s="22">
        <f t="shared" si="18"/>
        <v>146927.419588358</v>
      </c>
      <c r="M41" s="5">
        <f>scrimecost*Meta!O38</f>
        <v>618.26800000000003</v>
      </c>
      <c r="N41" s="5">
        <f>L41-Grade16!L41</f>
        <v>10061.585448479396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4471.8112830639766</v>
      </c>
      <c r="T41" s="22">
        <f t="shared" si="7"/>
        <v>1472.1217289535869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109110.03907872335</v>
      </c>
      <c r="D42" s="5">
        <f t="shared" si="15"/>
        <v>106024.20778912547</v>
      </c>
      <c r="E42" s="5">
        <f t="shared" si="1"/>
        <v>96524.207789125474</v>
      </c>
      <c r="F42" s="5">
        <f t="shared" si="2"/>
        <v>38407.050855735783</v>
      </c>
      <c r="G42" s="5">
        <f t="shared" si="3"/>
        <v>67617.156933389691</v>
      </c>
      <c r="H42" s="22">
        <f t="shared" si="16"/>
        <v>46629.986855161813</v>
      </c>
      <c r="I42" s="5">
        <f t="shared" si="17"/>
        <v>112708.35422233117</v>
      </c>
      <c r="J42" s="26">
        <f t="shared" si="5"/>
        <v>0.25160756051473732</v>
      </c>
      <c r="L42" s="22">
        <f t="shared" si="18"/>
        <v>150600.60507806693</v>
      </c>
      <c r="M42" s="5">
        <f>scrimecost*Meta!O39</f>
        <v>618.26800000000003</v>
      </c>
      <c r="N42" s="5">
        <f>L42-Grade16!L42</f>
        <v>10313.125084691361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4583.606565140567</v>
      </c>
      <c r="T42" s="22">
        <f t="shared" si="7"/>
        <v>1450.2204540203247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111837.79005569144</v>
      </c>
      <c r="D43" s="5">
        <f t="shared" si="15"/>
        <v>108661.94298385362</v>
      </c>
      <c r="E43" s="5">
        <f t="shared" si="1"/>
        <v>99161.942983853616</v>
      </c>
      <c r="F43" s="5">
        <f t="shared" si="2"/>
        <v>39495.736507130256</v>
      </c>
      <c r="G43" s="5">
        <f t="shared" si="3"/>
        <v>69166.206476723368</v>
      </c>
      <c r="H43" s="22">
        <f t="shared" si="16"/>
        <v>47795.736526540859</v>
      </c>
      <c r="I43" s="5">
        <f t="shared" si="17"/>
        <v>115384.68369788838</v>
      </c>
      <c r="J43" s="26">
        <f t="shared" si="5"/>
        <v>0.25252343400919353</v>
      </c>
      <c r="L43" s="22">
        <f t="shared" si="18"/>
        <v>154365.62020501861</v>
      </c>
      <c r="M43" s="5">
        <f>scrimecost*Meta!O40</f>
        <v>618.26800000000003</v>
      </c>
      <c r="N43" s="5">
        <f>L43-Grade16!L43</f>
        <v>10570.953211808664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4698.1967292690897</v>
      </c>
      <c r="T43" s="22">
        <f t="shared" si="7"/>
        <v>1428.6450120900515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114633.73480708369</v>
      </c>
      <c r="D44" s="5">
        <f t="shared" si="15"/>
        <v>111365.62155844993</v>
      </c>
      <c r="E44" s="5">
        <f t="shared" si="1"/>
        <v>101865.62155844993</v>
      </c>
      <c r="F44" s="5">
        <f t="shared" si="2"/>
        <v>40562.337704808495</v>
      </c>
      <c r="G44" s="5">
        <f t="shared" si="3"/>
        <v>70803.283853641435</v>
      </c>
      <c r="H44" s="22">
        <f t="shared" si="16"/>
        <v>48990.629939704369</v>
      </c>
      <c r="I44" s="5">
        <f t="shared" si="17"/>
        <v>118177.22300533556</v>
      </c>
      <c r="J44" s="26">
        <f t="shared" si="5"/>
        <v>0.25310537696544599</v>
      </c>
      <c r="L44" s="22">
        <f t="shared" si="18"/>
        <v>158224.76071014407</v>
      </c>
      <c r="M44" s="5">
        <f>scrimecost*Meta!O41</f>
        <v>618.26800000000003</v>
      </c>
      <c r="N44" s="5">
        <f>L44-Grade16!L44</f>
        <v>10835.227042103856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4815.6516475008057</v>
      </c>
      <c r="T44" s="22">
        <f t="shared" si="7"/>
        <v>1407.3905556300822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117499.57817726082</v>
      </c>
      <c r="D45" s="5">
        <f t="shared" si="15"/>
        <v>114136.89209741121</v>
      </c>
      <c r="E45" s="5">
        <f t="shared" si="1"/>
        <v>104636.89209741121</v>
      </c>
      <c r="F45" s="5">
        <f t="shared" si="2"/>
        <v>41655.603932428719</v>
      </c>
      <c r="G45" s="5">
        <f t="shared" si="3"/>
        <v>72481.288164982485</v>
      </c>
      <c r="H45" s="22">
        <f t="shared" si="16"/>
        <v>50215.395688196993</v>
      </c>
      <c r="I45" s="5">
        <f t="shared" si="17"/>
        <v>121039.57579546898</v>
      </c>
      <c r="J45" s="26">
        <f t="shared" si="5"/>
        <v>0.25367312619105814</v>
      </c>
      <c r="L45" s="22">
        <f t="shared" si="18"/>
        <v>162180.37972789773</v>
      </c>
      <c r="M45" s="5">
        <f>scrimecost*Meta!O42</f>
        <v>618.26800000000003</v>
      </c>
      <c r="N45" s="5">
        <f>L45-Grade16!L45</f>
        <v>11106.107718156534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4936.0429386883625</v>
      </c>
      <c r="T45" s="22">
        <f t="shared" ref="T45:T69" si="20">S45/sreturn^(A45-startage+1)</f>
        <v>1386.4523092262189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120437.06763169232</v>
      </c>
      <c r="D46" s="5">
        <f t="shared" si="15"/>
        <v>116977.44439984647</v>
      </c>
      <c r="E46" s="5">
        <f t="shared" si="1"/>
        <v>107477.44439984647</v>
      </c>
      <c r="F46" s="5">
        <f t="shared" si="2"/>
        <v>42776.201815739427</v>
      </c>
      <c r="G46" s="5">
        <f t="shared" si="3"/>
        <v>74201.242584107036</v>
      </c>
      <c r="H46" s="22">
        <f t="shared" si="16"/>
        <v>51470.780580401901</v>
      </c>
      <c r="I46" s="5">
        <f t="shared" si="17"/>
        <v>123973.48740535567</v>
      </c>
      <c r="J46" s="26">
        <f t="shared" si="5"/>
        <v>0.25422702787458218</v>
      </c>
      <c r="L46" s="22">
        <f t="shared" si="18"/>
        <v>166234.88922109513</v>
      </c>
      <c r="M46" s="5">
        <f>scrimecost*Meta!O43</f>
        <v>342.92999999999995</v>
      </c>
      <c r="N46" s="5">
        <f>L46-Grade16!L46</f>
        <v>11383.760411110445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5059.4440121555708</v>
      </c>
      <c r="T46" s="22">
        <f t="shared" si="20"/>
        <v>1365.8255685097429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123447.99432248462</v>
      </c>
      <c r="D47" s="5">
        <f t="shared" si="15"/>
        <v>119889.01050984263</v>
      </c>
      <c r="E47" s="5">
        <f t="shared" si="1"/>
        <v>110389.01050984263</v>
      </c>
      <c r="F47" s="5">
        <f t="shared" si="2"/>
        <v>43924.814646132909</v>
      </c>
      <c r="G47" s="5">
        <f t="shared" si="3"/>
        <v>75964.195863709727</v>
      </c>
      <c r="H47" s="22">
        <f t="shared" si="16"/>
        <v>52757.550094911952</v>
      </c>
      <c r="I47" s="5">
        <f t="shared" si="17"/>
        <v>126980.74680548959</v>
      </c>
      <c r="J47" s="26">
        <f t="shared" si="5"/>
        <v>0.25476741976094708</v>
      </c>
      <c r="L47" s="22">
        <f t="shared" si="18"/>
        <v>170390.76145162247</v>
      </c>
      <c r="M47" s="5">
        <f>scrimecost*Meta!O44</f>
        <v>342.92999999999995</v>
      </c>
      <c r="N47" s="5">
        <f>L47-Grade16!L47</f>
        <v>11668.354421388154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5185.9301124594367</v>
      </c>
      <c r="T47" s="22">
        <f t="shared" si="20"/>
        <v>1345.5056991005201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126534.19418054674</v>
      </c>
      <c r="D48" s="5">
        <f t="shared" si="15"/>
        <v>122873.36577258869</v>
      </c>
      <c r="E48" s="5">
        <f t="shared" si="1"/>
        <v>113373.36577258869</v>
      </c>
      <c r="F48" s="5">
        <f t="shared" si="2"/>
        <v>45102.142797286229</v>
      </c>
      <c r="G48" s="5">
        <f t="shared" si="3"/>
        <v>77771.222975302459</v>
      </c>
      <c r="H48" s="22">
        <f t="shared" si="16"/>
        <v>54076.488847284752</v>
      </c>
      <c r="I48" s="5">
        <f t="shared" si="17"/>
        <v>130063.18769062682</v>
      </c>
      <c r="J48" s="26">
        <f t="shared" si="5"/>
        <v>0.25529463135740066</v>
      </c>
      <c r="L48" s="22">
        <f t="shared" si="18"/>
        <v>174650.53048791303</v>
      </c>
      <c r="M48" s="5">
        <f>scrimecost*Meta!O45</f>
        <v>342.92999999999995</v>
      </c>
      <c r="N48" s="5">
        <f>L48-Grade16!L48</f>
        <v>11960.063281922892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5315.5783652709379</v>
      </c>
      <c r="T48" s="22">
        <f t="shared" si="20"/>
        <v>1325.4881355657378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129697.54903506039</v>
      </c>
      <c r="D49" s="5">
        <f t="shared" si="15"/>
        <v>125932.3299169034</v>
      </c>
      <c r="E49" s="5">
        <f t="shared" si="1"/>
        <v>116432.3299169034</v>
      </c>
      <c r="F49" s="5">
        <f t="shared" si="2"/>
        <v>46308.904152218383</v>
      </c>
      <c r="G49" s="5">
        <f t="shared" si="3"/>
        <v>79623.425764685016</v>
      </c>
      <c r="H49" s="22">
        <f t="shared" si="16"/>
        <v>55428.401068466861</v>
      </c>
      <c r="I49" s="5">
        <f t="shared" si="17"/>
        <v>133222.68959789246</v>
      </c>
      <c r="J49" s="26">
        <f t="shared" si="5"/>
        <v>0.2558089841344286</v>
      </c>
      <c r="L49" s="22">
        <f t="shared" si="18"/>
        <v>179016.79375011087</v>
      </c>
      <c r="M49" s="5">
        <f>scrimecost*Meta!O46</f>
        <v>342.92999999999995</v>
      </c>
      <c r="N49" s="5">
        <f>L49-Grade16!L49</f>
        <v>12259.06486397094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5448.4678244027009</v>
      </c>
      <c r="T49" s="22">
        <f t="shared" si="20"/>
        <v>1305.7683803941072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132939.9877609369</v>
      </c>
      <c r="D50" s="5">
        <f t="shared" si="15"/>
        <v>129067.76816482597</v>
      </c>
      <c r="E50" s="5">
        <f t="shared" si="1"/>
        <v>119567.76816482597</v>
      </c>
      <c r="F50" s="5">
        <f t="shared" si="2"/>
        <v>47545.834541023847</v>
      </c>
      <c r="G50" s="5">
        <f t="shared" si="3"/>
        <v>81521.933623802121</v>
      </c>
      <c r="H50" s="22">
        <f t="shared" si="16"/>
        <v>56814.111095178538</v>
      </c>
      <c r="I50" s="5">
        <f t="shared" si="17"/>
        <v>136461.17905283975</v>
      </c>
      <c r="J50" s="26">
        <f t="shared" si="5"/>
        <v>0.2563107917217729</v>
      </c>
      <c r="L50" s="22">
        <f t="shared" si="18"/>
        <v>183492.21359386362</v>
      </c>
      <c r="M50" s="5">
        <f>scrimecost*Meta!O47</f>
        <v>342.92999999999995</v>
      </c>
      <c r="N50" s="5">
        <f>L50-Grade16!L50</f>
        <v>12565.541485570197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5584.6795200127599</v>
      </c>
      <c r="T50" s="22">
        <f t="shared" si="20"/>
        <v>1286.3420029854274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136263.48745496033</v>
      </c>
      <c r="D51" s="5">
        <f t="shared" si="15"/>
        <v>132281.59236894661</v>
      </c>
      <c r="E51" s="5">
        <f t="shared" si="1"/>
        <v>122781.59236894661</v>
      </c>
      <c r="F51" s="5">
        <f t="shared" si="2"/>
        <v>48813.688189549444</v>
      </c>
      <c r="G51" s="5">
        <f t="shared" si="3"/>
        <v>83467.90417939717</v>
      </c>
      <c r="H51" s="22">
        <f t="shared" si="16"/>
        <v>58234.463872557993</v>
      </c>
      <c r="I51" s="5">
        <f t="shared" si="17"/>
        <v>139780.63074416074</v>
      </c>
      <c r="J51" s="26">
        <f t="shared" si="5"/>
        <v>0.25680036009966978</v>
      </c>
      <c r="L51" s="22">
        <f t="shared" si="18"/>
        <v>188079.51893371021</v>
      </c>
      <c r="M51" s="5">
        <f>scrimecost*Meta!O48</f>
        <v>180.90799999999999</v>
      </c>
      <c r="N51" s="5">
        <f>L51-Grade16!L51</f>
        <v>12879.680022709508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5724.2965080131053</v>
      </c>
      <c r="T51" s="22">
        <f t="shared" si="20"/>
        <v>1267.2046386551008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139670.0746413343</v>
      </c>
      <c r="D52" s="5">
        <f t="shared" si="15"/>
        <v>135575.76217817026</v>
      </c>
      <c r="E52" s="5">
        <f t="shared" si="1"/>
        <v>126075.76217817026</v>
      </c>
      <c r="F52" s="5">
        <f t="shared" si="2"/>
        <v>50113.238179288164</v>
      </c>
      <c r="G52" s="5">
        <f t="shared" si="3"/>
        <v>85462.523998882098</v>
      </c>
      <c r="H52" s="22">
        <f t="shared" si="16"/>
        <v>59690.325469371928</v>
      </c>
      <c r="I52" s="5">
        <f t="shared" si="17"/>
        <v>143183.06872776477</v>
      </c>
      <c r="J52" s="26">
        <f t="shared" si="5"/>
        <v>0.25727798778542282</v>
      </c>
      <c r="L52" s="22">
        <f t="shared" si="18"/>
        <v>192781.50690705291</v>
      </c>
      <c r="M52" s="5">
        <f>scrimecost*Meta!O49</f>
        <v>180.90799999999999</v>
      </c>
      <c r="N52" s="5">
        <f>L52-Grade16!L52</f>
        <v>13201.672023277177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5867.403920713401</v>
      </c>
      <c r="T52" s="22">
        <f t="shared" si="20"/>
        <v>1248.3519876534583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143161.82650736766</v>
      </c>
      <c r="D53" s="5">
        <f t="shared" si="15"/>
        <v>138952.28623262452</v>
      </c>
      <c r="E53" s="5">
        <f t="shared" si="1"/>
        <v>129452.28623262452</v>
      </c>
      <c r="F53" s="5">
        <f t="shared" si="2"/>
        <v>51445.276918770382</v>
      </c>
      <c r="G53" s="5">
        <f t="shared" si="3"/>
        <v>87507.009313854142</v>
      </c>
      <c r="H53" s="22">
        <f t="shared" si="16"/>
        <v>61182.583606106229</v>
      </c>
      <c r="I53" s="5">
        <f t="shared" si="17"/>
        <v>146670.56766095886</v>
      </c>
      <c r="J53" s="26">
        <f t="shared" si="5"/>
        <v>0.25774396601542582</v>
      </c>
      <c r="L53" s="22">
        <f t="shared" si="18"/>
        <v>197601.04457972926</v>
      </c>
      <c r="M53" s="5">
        <f>scrimecost*Meta!O50</f>
        <v>180.90799999999999</v>
      </c>
      <c r="N53" s="5">
        <f>L53-Grade16!L53</f>
        <v>13531.713823859172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6014.0890187312662</v>
      </c>
      <c r="T53" s="22">
        <f t="shared" si="20"/>
        <v>1229.7798141997694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146740.87217005185</v>
      </c>
      <c r="D54" s="5">
        <f t="shared" si="15"/>
        <v>142413.22338844012</v>
      </c>
      <c r="E54" s="5">
        <f t="shared" si="1"/>
        <v>132913.22338844012</v>
      </c>
      <c r="F54" s="5">
        <f t="shared" si="2"/>
        <v>52810.616626739626</v>
      </c>
      <c r="G54" s="5">
        <f t="shared" si="3"/>
        <v>89602.606761700503</v>
      </c>
      <c r="H54" s="22">
        <f t="shared" si="16"/>
        <v>62712.148196258888</v>
      </c>
      <c r="I54" s="5">
        <f t="shared" si="17"/>
        <v>150245.25406748283</v>
      </c>
      <c r="J54" s="26">
        <f t="shared" si="5"/>
        <v>0.25819857892274573</v>
      </c>
      <c r="L54" s="22">
        <f t="shared" si="18"/>
        <v>202541.07069422246</v>
      </c>
      <c r="M54" s="5">
        <f>scrimecost*Meta!O51</f>
        <v>180.90799999999999</v>
      </c>
      <c r="N54" s="5">
        <f>L54-Grade16!L54</f>
        <v>13870.006669455615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6164.441244199531</v>
      </c>
      <c r="T54" s="22">
        <f t="shared" si="20"/>
        <v>1211.4839455304634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150409.39397430315</v>
      </c>
      <c r="D55" s="5">
        <f t="shared" si="15"/>
        <v>145960.68397315114</v>
      </c>
      <c r="E55" s="5">
        <f t="shared" si="1"/>
        <v>136460.68397315114</v>
      </c>
      <c r="F55" s="5">
        <f t="shared" si="2"/>
        <v>54210.089827408126</v>
      </c>
      <c r="G55" s="5">
        <f t="shared" si="3"/>
        <v>91750.594145743016</v>
      </c>
      <c r="H55" s="22">
        <f t="shared" si="16"/>
        <v>64279.951901165354</v>
      </c>
      <c r="I55" s="5">
        <f t="shared" si="17"/>
        <v>153909.30763416991</v>
      </c>
      <c r="J55" s="26">
        <f t="shared" si="5"/>
        <v>0.25864210371037499</v>
      </c>
      <c r="L55" s="22">
        <f t="shared" si="18"/>
        <v>207604.59746157803</v>
      </c>
      <c r="M55" s="5">
        <f>scrimecost*Meta!O52</f>
        <v>180.90799999999999</v>
      </c>
      <c r="N55" s="5">
        <f>L55-Grade16!L55</f>
        <v>14216.756836192013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6318.5522753045225</v>
      </c>
      <c r="T55" s="22">
        <f t="shared" si="20"/>
        <v>1193.460270961682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154169.62882366069</v>
      </c>
      <c r="D56" s="5">
        <f t="shared" si="15"/>
        <v>149596.83107247986</v>
      </c>
      <c r="E56" s="5">
        <f t="shared" si="1"/>
        <v>140096.83107247986</v>
      </c>
      <c r="F56" s="5">
        <f t="shared" si="2"/>
        <v>55644.549858093305</v>
      </c>
      <c r="G56" s="5">
        <f t="shared" si="3"/>
        <v>93952.281214386559</v>
      </c>
      <c r="H56" s="22">
        <f t="shared" si="16"/>
        <v>65886.950698694476</v>
      </c>
      <c r="I56" s="5">
        <f t="shared" si="17"/>
        <v>157664.96254002411</v>
      </c>
      <c r="J56" s="26">
        <f t="shared" si="5"/>
        <v>0.25907481082025713</v>
      </c>
      <c r="L56" s="22">
        <f t="shared" si="18"/>
        <v>212794.71239811747</v>
      </c>
      <c r="M56" s="5">
        <f>scrimecost*Meta!O53</f>
        <v>54.67</v>
      </c>
      <c r="N56" s="5">
        <f>L56-Grade16!L56</f>
        <v>14572.17575709676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6476.5160821871114</v>
      </c>
      <c r="T56" s="22">
        <f t="shared" si="20"/>
        <v>1175.70474096564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-1.3415046851150692E-11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151161</v>
      </c>
      <c r="D2" s="7">
        <f>Meta!C12</f>
        <v>62774</v>
      </c>
      <c r="E2" s="1">
        <f>Meta!D12</f>
        <v>0.03</v>
      </c>
      <c r="F2" s="1">
        <f>Meta!F12</f>
        <v>0.77700000000000002</v>
      </c>
      <c r="G2" s="1">
        <f>Meta!I12</f>
        <v>1.7342811382937739</v>
      </c>
      <c r="H2" s="1">
        <f>Meta!E12</f>
        <v>0.57199999999999995</v>
      </c>
      <c r="I2" s="13"/>
      <c r="J2" s="1">
        <f>Meta!X11</f>
        <v>0.77700000000000002</v>
      </c>
      <c r="K2" s="1">
        <f>Meta!D11</f>
        <v>3.3000000000000002E-2</v>
      </c>
      <c r="L2" s="29"/>
      <c r="N2" s="22">
        <f>Meta!T12</f>
        <v>104370</v>
      </c>
      <c r="O2" s="22">
        <f>Meta!U12</f>
        <v>44332</v>
      </c>
      <c r="P2" s="1">
        <f>Meta!V12</f>
        <v>3.3000000000000002E-2</v>
      </c>
      <c r="Q2" s="1">
        <f>Meta!X12</f>
        <v>0.77700000000000002</v>
      </c>
      <c r="R2" s="22">
        <f>Meta!W12</f>
        <v>994</v>
      </c>
      <c r="T2" s="12">
        <f>IRR(S5:S69)+1</f>
        <v>1.039314463094571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5465.0794544252403</v>
      </c>
      <c r="D14" s="5">
        <f t="shared" ref="D14:D36" si="0">IF(A14&lt;startage,1,0)*(C14*(1-initialunempprob))+IF(A14=startage,1,0)*(C14*(1-unempprob))+IF(A14&gt;startage,1,0)*(C14*(1-unempprob)+unempprob*300*52)</f>
        <v>5284.7318324292073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404.28198518083434</v>
      </c>
      <c r="G14" s="5">
        <f t="shared" ref="G14:G56" si="3">D14-F14</f>
        <v>4880.4498472483729</v>
      </c>
      <c r="H14" s="22">
        <f>0.1*Grade17!H14</f>
        <v>2335.5924466161923</v>
      </c>
      <c r="I14" s="5">
        <f t="shared" ref="I14:I36" si="4">G14+IF(A14&lt;startage,1,0)*(H14*(1-initialunempprob))+IF(A14&gt;=startage,1,0)*(H14*(1-unempprob))</f>
        <v>7138.9677431262307</v>
      </c>
      <c r="J14" s="26">
        <f t="shared" ref="J14:J56" si="5">(F14-(IF(A14&gt;startage,1,0)*(unempprob*300*52)))/(IF(A14&lt;startage,1,0)*((C14+H14)*(1-initialunempprob))+IF(A14&gt;=startage,1,0)*((C14+H14)*(1-unempprob)))</f>
        <v>5.3595200973356551E-2</v>
      </c>
      <c r="L14" s="22">
        <f>0.1*Grade17!L14</f>
        <v>7543.2497283070661</v>
      </c>
      <c r="M14" s="5">
        <f>scrimecost*Meta!O11</f>
        <v>2608.2560000000003</v>
      </c>
      <c r="N14" s="5">
        <f>L14-Grade17!L14</f>
        <v>-67889.247554763584</v>
      </c>
      <c r="O14" s="5"/>
      <c r="P14" s="22"/>
      <c r="Q14" s="22">
        <f>0.05*feel*Grade17!G14</f>
        <v>525.11111882574107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-76693.358673589319</v>
      </c>
      <c r="T14" s="22">
        <f t="shared" ref="T14:T45" si="7">S14/sreturn^(A14-startage+1)</f>
        <v>-76693.358673589319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87160.6088899264</v>
      </c>
      <c r="D15" s="5">
        <f t="shared" si="0"/>
        <v>84545.790623228604</v>
      </c>
      <c r="E15" s="5">
        <f t="shared" si="1"/>
        <v>75045.790623228604</v>
      </c>
      <c r="F15" s="5">
        <f t="shared" si="2"/>
        <v>28858.779700806997</v>
      </c>
      <c r="G15" s="5">
        <f t="shared" si="3"/>
        <v>55687.010922421607</v>
      </c>
      <c r="H15" s="22">
        <f t="shared" ref="H15:H36" si="10">benefits*B15/expnorm</f>
        <v>36195.97688859058</v>
      </c>
      <c r="I15" s="5">
        <f t="shared" si="4"/>
        <v>90797.108504354459</v>
      </c>
      <c r="J15" s="26">
        <f t="shared" si="5"/>
        <v>0.24118144233174602</v>
      </c>
      <c r="L15" s="22">
        <f t="shared" ref="L15:L36" si="11">(sincome+sbenefits)*(1-sunemp)*B15/expnorm</f>
        <v>82913.220253014282</v>
      </c>
      <c r="M15" s="5">
        <f>scrimecost*Meta!O12</f>
        <v>2491.9580000000001</v>
      </c>
      <c r="N15" s="5">
        <f>L15-Grade17!L15</f>
        <v>5594.9105378668755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2486.6244190917055</v>
      </c>
      <c r="T15" s="22">
        <f t="shared" si="7"/>
        <v>2392.5621237750815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89339.62411217457</v>
      </c>
      <c r="D16" s="5">
        <f t="shared" si="0"/>
        <v>87127.435388809332</v>
      </c>
      <c r="E16" s="5">
        <f t="shared" si="1"/>
        <v>77627.435388809332</v>
      </c>
      <c r="F16" s="5">
        <f t="shared" si="2"/>
        <v>29959.85119332718</v>
      </c>
      <c r="G16" s="5">
        <f t="shared" si="3"/>
        <v>57167.584195482152</v>
      </c>
      <c r="H16" s="22">
        <f t="shared" si="10"/>
        <v>37100.876310805339</v>
      </c>
      <c r="I16" s="5">
        <f t="shared" si="4"/>
        <v>93155.434216963331</v>
      </c>
      <c r="J16" s="26">
        <f t="shared" si="5"/>
        <v>0.24046069258417291</v>
      </c>
      <c r="L16" s="22">
        <f t="shared" si="11"/>
        <v>84986.050759339632</v>
      </c>
      <c r="M16" s="5">
        <f>scrimecost*Meta!O13</f>
        <v>2092.37</v>
      </c>
      <c r="N16" s="5">
        <f>L16-Grade17!L16</f>
        <v>5734.7833013135387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2548.7900295689942</v>
      </c>
      <c r="T16" s="22">
        <f t="shared" si="7"/>
        <v>2359.6094001881547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91573.114714978918</v>
      </c>
      <c r="D17" s="5">
        <f t="shared" si="0"/>
        <v>89293.921273529544</v>
      </c>
      <c r="E17" s="5">
        <f t="shared" si="1"/>
        <v>79793.921273529544</v>
      </c>
      <c r="F17" s="5">
        <f t="shared" si="2"/>
        <v>30883.857423160352</v>
      </c>
      <c r="G17" s="5">
        <f t="shared" si="3"/>
        <v>58410.063850369188</v>
      </c>
      <c r="H17" s="22">
        <f t="shared" si="10"/>
        <v>38028.398218575472</v>
      </c>
      <c r="I17" s="5">
        <f t="shared" si="4"/>
        <v>95297.610122387385</v>
      </c>
      <c r="J17" s="26">
        <f t="shared" si="5"/>
        <v>0.24194589503419958</v>
      </c>
      <c r="L17" s="22">
        <f t="shared" si="11"/>
        <v>87110.702028323125</v>
      </c>
      <c r="M17" s="5">
        <f>scrimecost*Meta!O14</f>
        <v>2092.37</v>
      </c>
      <c r="N17" s="5">
        <f>L17-Grade17!L17</f>
        <v>5878.152883846371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2612.5097803082162</v>
      </c>
      <c r="T17" s="22">
        <f t="shared" si="7"/>
        <v>2327.1105339874207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93862.4425828534</v>
      </c>
      <c r="D18" s="5">
        <f t="shared" si="0"/>
        <v>91514.569305367797</v>
      </c>
      <c r="E18" s="5">
        <f t="shared" si="1"/>
        <v>82014.569305367797</v>
      </c>
      <c r="F18" s="5">
        <f t="shared" si="2"/>
        <v>31830.963808739365</v>
      </c>
      <c r="G18" s="5">
        <f t="shared" si="3"/>
        <v>59683.605496628428</v>
      </c>
      <c r="H18" s="22">
        <f t="shared" si="10"/>
        <v>38979.108174039859</v>
      </c>
      <c r="I18" s="5">
        <f t="shared" si="4"/>
        <v>97493.340425447095</v>
      </c>
      <c r="J18" s="26">
        <f t="shared" si="5"/>
        <v>0.24339487303422563</v>
      </c>
      <c r="L18" s="22">
        <f t="shared" si="11"/>
        <v>89288.469579031196</v>
      </c>
      <c r="M18" s="5">
        <f>scrimecost*Meta!O15</f>
        <v>2092.37</v>
      </c>
      <c r="N18" s="5">
        <f>L18-Grade17!L18</f>
        <v>6025.1067059425259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2677.8225248159197</v>
      </c>
      <c r="T18" s="22">
        <f t="shared" si="7"/>
        <v>2295.0592742016506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96209.003647424717</v>
      </c>
      <c r="D19" s="5">
        <f t="shared" si="0"/>
        <v>93790.733538001979</v>
      </c>
      <c r="E19" s="5">
        <f t="shared" si="1"/>
        <v>84290.733538001979</v>
      </c>
      <c r="F19" s="5">
        <f t="shared" si="2"/>
        <v>32822.469860097903</v>
      </c>
      <c r="G19" s="5">
        <f t="shared" si="3"/>
        <v>60968.263677904077</v>
      </c>
      <c r="H19" s="22">
        <f t="shared" si="10"/>
        <v>39953.585878390848</v>
      </c>
      <c r="I19" s="5">
        <f t="shared" si="4"/>
        <v>99723.241979943195</v>
      </c>
      <c r="J19" s="26">
        <f t="shared" si="5"/>
        <v>0.24496540263570207</v>
      </c>
      <c r="L19" s="22">
        <f t="shared" si="11"/>
        <v>91520.681318506962</v>
      </c>
      <c r="M19" s="5">
        <f>scrimecost*Meta!O16</f>
        <v>2092.37</v>
      </c>
      <c r="N19" s="5">
        <f>L19-Grade17!L19</f>
        <v>6175.7343735910981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2744.7680879363215</v>
      </c>
      <c r="T19" s="22">
        <f t="shared" si="7"/>
        <v>2263.4494559541586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98614.228738610327</v>
      </c>
      <c r="D20" s="5">
        <f t="shared" si="0"/>
        <v>96123.801876452009</v>
      </c>
      <c r="E20" s="5">
        <f t="shared" si="1"/>
        <v>86623.801876452009</v>
      </c>
      <c r="F20" s="5">
        <f t="shared" si="2"/>
        <v>33887.515556600345</v>
      </c>
      <c r="G20" s="5">
        <f t="shared" si="3"/>
        <v>62236.286319851664</v>
      </c>
      <c r="H20" s="22">
        <f t="shared" si="10"/>
        <v>40952.425525350613</v>
      </c>
      <c r="I20" s="5">
        <f t="shared" si="4"/>
        <v>101960.13907944175</v>
      </c>
      <c r="J20" s="26">
        <f t="shared" si="5"/>
        <v>0.24685773978701719</v>
      </c>
      <c r="L20" s="22">
        <f t="shared" si="11"/>
        <v>93808.698351469633</v>
      </c>
      <c r="M20" s="5">
        <f>scrimecost*Meta!O17</f>
        <v>2092.37</v>
      </c>
      <c r="N20" s="5">
        <f>L20-Grade17!L20</f>
        <v>6330.1277329308796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2813.3872901347318</v>
      </c>
      <c r="T20" s="22">
        <f t="shared" si="7"/>
        <v>2232.274999277005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101079.58445707557</v>
      </c>
      <c r="D21" s="5">
        <f t="shared" si="0"/>
        <v>98515.196923363299</v>
      </c>
      <c r="E21" s="5">
        <f t="shared" si="1"/>
        <v>89015.196923363299</v>
      </c>
      <c r="F21" s="5">
        <f t="shared" si="2"/>
        <v>34979.18739551535</v>
      </c>
      <c r="G21" s="5">
        <f t="shared" si="3"/>
        <v>63536.009527847949</v>
      </c>
      <c r="H21" s="22">
        <f t="shared" si="10"/>
        <v>41976.236163484384</v>
      </c>
      <c r="I21" s="5">
        <f t="shared" si="4"/>
        <v>104252.9586064278</v>
      </c>
      <c r="J21" s="26">
        <f t="shared" si="5"/>
        <v>0.24870392237366618</v>
      </c>
      <c r="L21" s="22">
        <f t="shared" si="11"/>
        <v>96153.915810256382</v>
      </c>
      <c r="M21" s="5">
        <f>scrimecost*Meta!O18</f>
        <v>1686.818</v>
      </c>
      <c r="N21" s="5">
        <f>L21-Grade17!L21</f>
        <v>6488.3809262541472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2883.721972388098</v>
      </c>
      <c r="T21" s="22">
        <f t="shared" si="7"/>
        <v>2201.5299079415659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103606.57406850248</v>
      </c>
      <c r="D22" s="5">
        <f t="shared" si="0"/>
        <v>100966.3768464474</v>
      </c>
      <c r="E22" s="5">
        <f t="shared" si="1"/>
        <v>91466.376846447398</v>
      </c>
      <c r="F22" s="5">
        <f t="shared" si="2"/>
        <v>36098.151030403242</v>
      </c>
      <c r="G22" s="5">
        <f t="shared" si="3"/>
        <v>64868.225816044156</v>
      </c>
      <c r="H22" s="22">
        <f t="shared" si="10"/>
        <v>43025.642067571491</v>
      </c>
      <c r="I22" s="5">
        <f t="shared" si="4"/>
        <v>106603.09862158849</v>
      </c>
      <c r="J22" s="26">
        <f t="shared" si="5"/>
        <v>0.25050507611673833</v>
      </c>
      <c r="L22" s="22">
        <f t="shared" si="11"/>
        <v>98557.763705512785</v>
      </c>
      <c r="M22" s="5">
        <f>scrimecost*Meta!O19</f>
        <v>1686.818</v>
      </c>
      <c r="N22" s="5">
        <f>L22-Grade17!L22</f>
        <v>6650.5904494105052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2955.8150216978029</v>
      </c>
      <c r="T22" s="22">
        <f t="shared" si="7"/>
        <v>2171.2082683051949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106196.73842021501</v>
      </c>
      <c r="D23" s="5">
        <f t="shared" si="0"/>
        <v>103478.83626760857</v>
      </c>
      <c r="E23" s="5">
        <f t="shared" si="1"/>
        <v>93978.836267608567</v>
      </c>
      <c r="F23" s="5">
        <f t="shared" si="2"/>
        <v>37245.088756163314</v>
      </c>
      <c r="G23" s="5">
        <f t="shared" si="3"/>
        <v>66233.747511445254</v>
      </c>
      <c r="H23" s="22">
        <f t="shared" si="10"/>
        <v>44101.283119260777</v>
      </c>
      <c r="I23" s="5">
        <f t="shared" si="4"/>
        <v>109011.9921371282</v>
      </c>
      <c r="J23" s="26">
        <f t="shared" si="5"/>
        <v>0.25226229928071114</v>
      </c>
      <c r="L23" s="22">
        <f t="shared" si="11"/>
        <v>101021.7077981506</v>
      </c>
      <c r="M23" s="5">
        <f>scrimecost*Meta!O20</f>
        <v>1686.818</v>
      </c>
      <c r="N23" s="5">
        <f>L23-Grade17!L23</f>
        <v>6816.8552106457792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3029.7103972402524</v>
      </c>
      <c r="T23" s="22">
        <f t="shared" si="7"/>
        <v>2141.304248173753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108851.65688072037</v>
      </c>
      <c r="D24" s="5">
        <f t="shared" si="0"/>
        <v>106054.10717429876</v>
      </c>
      <c r="E24" s="5">
        <f t="shared" si="1"/>
        <v>96554.107174298755</v>
      </c>
      <c r="F24" s="5">
        <f t="shared" si="2"/>
        <v>38420.699925067383</v>
      </c>
      <c r="G24" s="5">
        <f t="shared" si="3"/>
        <v>67633.407249231372</v>
      </c>
      <c r="H24" s="22">
        <f t="shared" si="10"/>
        <v>45203.815197242286</v>
      </c>
      <c r="I24" s="5">
        <f t="shared" si="4"/>
        <v>111481.1079905564</v>
      </c>
      <c r="J24" s="26">
        <f t="shared" si="5"/>
        <v>0.25397666334312363</v>
      </c>
      <c r="L24" s="22">
        <f t="shared" si="11"/>
        <v>103547.25049310435</v>
      </c>
      <c r="M24" s="5">
        <f>scrimecost*Meta!O21</f>
        <v>1686.818</v>
      </c>
      <c r="N24" s="5">
        <f>L24-Grade17!L24</f>
        <v>6987.2765909119043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3105.4531571712505</v>
      </c>
      <c r="T24" s="22">
        <f t="shared" si="7"/>
        <v>2111.812095679818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111572.94830273838</v>
      </c>
      <c r="D25" s="5">
        <f t="shared" si="0"/>
        <v>108693.75985365623</v>
      </c>
      <c r="E25" s="5">
        <f t="shared" si="1"/>
        <v>99193.759853656229</v>
      </c>
      <c r="F25" s="5">
        <f t="shared" si="2"/>
        <v>39508.288262267379</v>
      </c>
      <c r="G25" s="5">
        <f t="shared" si="3"/>
        <v>69185.47159138885</v>
      </c>
      <c r="H25" s="22">
        <f t="shared" si="10"/>
        <v>46333.910577173345</v>
      </c>
      <c r="I25" s="5">
        <f t="shared" si="4"/>
        <v>114129.364851247</v>
      </c>
      <c r="J25" s="26">
        <f t="shared" si="5"/>
        <v>0.25488265768503465</v>
      </c>
      <c r="L25" s="22">
        <f t="shared" si="11"/>
        <v>106135.93175543196</v>
      </c>
      <c r="M25" s="5">
        <f>scrimecost*Meta!O22</f>
        <v>1686.818</v>
      </c>
      <c r="N25" s="5">
        <f>L25-Grade17!L25</f>
        <v>7161.9585056847136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3183.0894861005368</v>
      </c>
      <c r="T25" s="22">
        <f t="shared" si="7"/>
        <v>2082.7261381763833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114362.27201030684</v>
      </c>
      <c r="D26" s="5">
        <f t="shared" si="0"/>
        <v>111399.40384999763</v>
      </c>
      <c r="E26" s="5">
        <f t="shared" si="1"/>
        <v>101899.40384999763</v>
      </c>
      <c r="F26" s="5">
        <f t="shared" si="2"/>
        <v>40575.664818824065</v>
      </c>
      <c r="G26" s="5">
        <f t="shared" si="3"/>
        <v>70823.739031173565</v>
      </c>
      <c r="H26" s="22">
        <f t="shared" si="10"/>
        <v>47492.258341602683</v>
      </c>
      <c r="I26" s="5">
        <f t="shared" si="4"/>
        <v>116891.22962252816</v>
      </c>
      <c r="J26" s="26">
        <f t="shared" si="5"/>
        <v>0.25546463216533349</v>
      </c>
      <c r="L26" s="22">
        <f t="shared" si="11"/>
        <v>108789.33004931774</v>
      </c>
      <c r="M26" s="5">
        <f>scrimecost*Meta!O23</f>
        <v>1309.098</v>
      </c>
      <c r="N26" s="5">
        <f>L26-Grade17!L26</f>
        <v>7341.0074683268176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3262.666723253044</v>
      </c>
      <c r="T26" s="22">
        <f t="shared" si="7"/>
        <v>2054.0407811456926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117221.32881056452</v>
      </c>
      <c r="D27" s="5">
        <f t="shared" si="0"/>
        <v>114172.68894624758</v>
      </c>
      <c r="E27" s="5">
        <f t="shared" si="1"/>
        <v>104672.68894624758</v>
      </c>
      <c r="F27" s="5">
        <f t="shared" si="2"/>
        <v>41669.725789294665</v>
      </c>
      <c r="G27" s="5">
        <f t="shared" si="3"/>
        <v>72502.963156952916</v>
      </c>
      <c r="H27" s="22">
        <f t="shared" si="10"/>
        <v>48679.56480014274</v>
      </c>
      <c r="I27" s="5">
        <f t="shared" si="4"/>
        <v>119722.14101309137</v>
      </c>
      <c r="J27" s="26">
        <f t="shared" si="5"/>
        <v>0.25603241214611283</v>
      </c>
      <c r="L27" s="22">
        <f t="shared" si="11"/>
        <v>111509.06330055068</v>
      </c>
      <c r="M27" s="5">
        <f>scrimecost*Meta!O24</f>
        <v>1309.098</v>
      </c>
      <c r="N27" s="5">
        <f>L27-Grade17!L27</f>
        <v>7524.5326550349855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3344.2333913343687</v>
      </c>
      <c r="T27" s="22">
        <f t="shared" si="7"/>
        <v>2025.7505071232292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120151.86203082862</v>
      </c>
      <c r="D28" s="5">
        <f t="shared" si="0"/>
        <v>117015.30616990376</v>
      </c>
      <c r="E28" s="5">
        <f t="shared" si="1"/>
        <v>107515.30616990376</v>
      </c>
      <c r="F28" s="5">
        <f t="shared" si="2"/>
        <v>42791.138284027038</v>
      </c>
      <c r="G28" s="5">
        <f t="shared" si="3"/>
        <v>74224.167885876726</v>
      </c>
      <c r="H28" s="22">
        <f t="shared" si="10"/>
        <v>49896.553920146311</v>
      </c>
      <c r="I28" s="5">
        <f t="shared" si="4"/>
        <v>122623.82518841865</v>
      </c>
      <c r="J28" s="26">
        <f t="shared" si="5"/>
        <v>0.2565863438346781</v>
      </c>
      <c r="L28" s="22">
        <f t="shared" si="11"/>
        <v>114296.78988306444</v>
      </c>
      <c r="M28" s="5">
        <f>scrimecost*Meta!O25</f>
        <v>1309.098</v>
      </c>
      <c r="N28" s="5">
        <f>L28-Grade17!L28</f>
        <v>7712.6459714108641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3427.8392261177296</v>
      </c>
      <c r="T28" s="22">
        <f t="shared" si="7"/>
        <v>1997.8498746364241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123155.65858159932</v>
      </c>
      <c r="D29" s="5">
        <f t="shared" si="0"/>
        <v>119928.98882415134</v>
      </c>
      <c r="E29" s="5">
        <f t="shared" si="1"/>
        <v>110428.98882415134</v>
      </c>
      <c r="F29" s="5">
        <f t="shared" si="2"/>
        <v>43940.586091127705</v>
      </c>
      <c r="G29" s="5">
        <f t="shared" si="3"/>
        <v>75988.402733023628</v>
      </c>
      <c r="H29" s="22">
        <f t="shared" si="10"/>
        <v>51143.96776814996</v>
      </c>
      <c r="I29" s="5">
        <f t="shared" si="4"/>
        <v>125598.0514681291</v>
      </c>
      <c r="J29" s="26">
        <f t="shared" si="5"/>
        <v>0.25712676499425391</v>
      </c>
      <c r="L29" s="22">
        <f t="shared" si="11"/>
        <v>117154.20963014105</v>
      </c>
      <c r="M29" s="5">
        <f>scrimecost*Meta!O26</f>
        <v>1309.098</v>
      </c>
      <c r="N29" s="5">
        <f>L29-Grade17!L29</f>
        <v>7905.4621206961165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3513.5352067706649</v>
      </c>
      <c r="T29" s="22">
        <f t="shared" si="7"/>
        <v>1970.3335171580247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126234.55004613931</v>
      </c>
      <c r="D30" s="5">
        <f t="shared" si="0"/>
        <v>122915.51354475513</v>
      </c>
      <c r="E30" s="5">
        <f t="shared" si="1"/>
        <v>113415.51354475513</v>
      </c>
      <c r="F30" s="5">
        <f t="shared" si="2"/>
        <v>45118.770093405896</v>
      </c>
      <c r="G30" s="5">
        <f t="shared" si="3"/>
        <v>77796.743451349234</v>
      </c>
      <c r="H30" s="22">
        <f t="shared" si="10"/>
        <v>52422.566962353718</v>
      </c>
      <c r="I30" s="5">
        <f t="shared" si="4"/>
        <v>128646.63340483233</v>
      </c>
      <c r="J30" s="26">
        <f t="shared" si="5"/>
        <v>0.25765400514993769</v>
      </c>
      <c r="L30" s="22">
        <f t="shared" si="11"/>
        <v>120083.06487089458</v>
      </c>
      <c r="M30" s="5">
        <f>scrimecost*Meta!O27</f>
        <v>1309.098</v>
      </c>
      <c r="N30" s="5">
        <f>L30-Grade17!L30</f>
        <v>8103.098673713539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3601.3735869399402</v>
      </c>
      <c r="T30" s="22">
        <f t="shared" si="7"/>
        <v>1943.196142073903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129390.41379729279</v>
      </c>
      <c r="D31" s="5">
        <f t="shared" si="0"/>
        <v>125976.70138337401</v>
      </c>
      <c r="E31" s="5">
        <f t="shared" si="1"/>
        <v>116476.70138337401</v>
      </c>
      <c r="F31" s="5">
        <f t="shared" si="2"/>
        <v>46326.408695741047</v>
      </c>
      <c r="G31" s="5">
        <f t="shared" si="3"/>
        <v>79650.292687632958</v>
      </c>
      <c r="H31" s="22">
        <f t="shared" si="10"/>
        <v>53733.13113641255</v>
      </c>
      <c r="I31" s="5">
        <f t="shared" si="4"/>
        <v>131771.42988995311</v>
      </c>
      <c r="J31" s="26">
        <f t="shared" si="5"/>
        <v>0.25816838578962914</v>
      </c>
      <c r="L31" s="22">
        <f t="shared" si="11"/>
        <v>123085.14149266694</v>
      </c>
      <c r="M31" s="5">
        <f>scrimecost*Meta!O28</f>
        <v>1145.088</v>
      </c>
      <c r="N31" s="5">
        <f>L31-Grade17!L31</f>
        <v>8305.6761405563884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3691.4079266134431</v>
      </c>
      <c r="T31" s="22">
        <f t="shared" si="7"/>
        <v>1916.4325296650029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132625.17414222509</v>
      </c>
      <c r="D32" s="5">
        <f t="shared" si="0"/>
        <v>129114.41891795833</v>
      </c>
      <c r="E32" s="5">
        <f t="shared" si="1"/>
        <v>119614.41891795833</v>
      </c>
      <c r="F32" s="5">
        <f t="shared" si="2"/>
        <v>47564.238263134561</v>
      </c>
      <c r="G32" s="5">
        <f t="shared" si="3"/>
        <v>81550.18065482378</v>
      </c>
      <c r="H32" s="22">
        <f t="shared" si="10"/>
        <v>55076.459414822864</v>
      </c>
      <c r="I32" s="5">
        <f t="shared" si="4"/>
        <v>134974.34628720197</v>
      </c>
      <c r="J32" s="26">
        <f t="shared" si="5"/>
        <v>0.25867022056005978</v>
      </c>
      <c r="L32" s="22">
        <f t="shared" si="11"/>
        <v>126162.2700299836</v>
      </c>
      <c r="M32" s="5">
        <f>scrimecost*Meta!O29</f>
        <v>1145.088</v>
      </c>
      <c r="N32" s="5">
        <f>L32-Grade17!L32</f>
        <v>8513.3180440702708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3783.6931247787675</v>
      </c>
      <c r="T32" s="22">
        <f t="shared" si="7"/>
        <v>1890.0375321033891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135940.80349578074</v>
      </c>
      <c r="D33" s="5">
        <f t="shared" si="0"/>
        <v>132330.57939090731</v>
      </c>
      <c r="E33" s="5">
        <f t="shared" si="1"/>
        <v>122830.57939090731</v>
      </c>
      <c r="F33" s="5">
        <f t="shared" si="2"/>
        <v>48833.013569712937</v>
      </c>
      <c r="G33" s="5">
        <f t="shared" si="3"/>
        <v>83497.565821194381</v>
      </c>
      <c r="H33" s="22">
        <f t="shared" si="10"/>
        <v>56453.370900193433</v>
      </c>
      <c r="I33" s="5">
        <f t="shared" si="4"/>
        <v>138257.33559438202</v>
      </c>
      <c r="J33" s="26">
        <f t="shared" si="5"/>
        <v>0.25915981545804101</v>
      </c>
      <c r="L33" s="22">
        <f t="shared" si="11"/>
        <v>129316.3267807332</v>
      </c>
      <c r="M33" s="5">
        <f>scrimecost*Meta!O30</f>
        <v>1145.088</v>
      </c>
      <c r="N33" s="5">
        <f>L33-Grade17!L33</f>
        <v>8726.1509951720509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3878.2854528982466</v>
      </c>
      <c r="T33" s="22">
        <f t="shared" si="7"/>
        <v>1864.006072462111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139339.32358317525</v>
      </c>
      <c r="D34" s="5">
        <f t="shared" si="0"/>
        <v>135627.14387567999</v>
      </c>
      <c r="E34" s="5">
        <f t="shared" si="1"/>
        <v>126127.14387567999</v>
      </c>
      <c r="F34" s="5">
        <f t="shared" si="2"/>
        <v>50133.50825895575</v>
      </c>
      <c r="G34" s="5">
        <f t="shared" si="3"/>
        <v>85493.635616724234</v>
      </c>
      <c r="H34" s="22">
        <f t="shared" si="10"/>
        <v>57864.705172698268</v>
      </c>
      <c r="I34" s="5">
        <f t="shared" si="4"/>
        <v>141622.39963424156</v>
      </c>
      <c r="J34" s="26">
        <f t="shared" si="5"/>
        <v>0.25963746901704693</v>
      </c>
      <c r="L34" s="22">
        <f t="shared" si="11"/>
        <v>132549.23495025153</v>
      </c>
      <c r="M34" s="5">
        <f>scrimecost*Meta!O31</f>
        <v>1145.088</v>
      </c>
      <c r="N34" s="5">
        <f>L34-Grade17!L34</f>
        <v>8944.3047700513562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3975.2425892207048</v>
      </c>
      <c r="T34" s="22">
        <f t="shared" si="7"/>
        <v>1838.3331437386259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142822.80667275461</v>
      </c>
      <c r="D35" s="5">
        <f t="shared" si="0"/>
        <v>139006.12247257197</v>
      </c>
      <c r="E35" s="5">
        <f t="shared" si="1"/>
        <v>129506.12247257197</v>
      </c>
      <c r="F35" s="5">
        <f t="shared" si="2"/>
        <v>51466.515315429642</v>
      </c>
      <c r="G35" s="5">
        <f t="shared" si="3"/>
        <v>87539.607157142324</v>
      </c>
      <c r="H35" s="22">
        <f t="shared" si="10"/>
        <v>59311.322802015718</v>
      </c>
      <c r="I35" s="5">
        <f t="shared" si="4"/>
        <v>145071.59027509758</v>
      </c>
      <c r="J35" s="26">
        <f t="shared" si="5"/>
        <v>0.26010347248924798</v>
      </c>
      <c r="L35" s="22">
        <f t="shared" si="11"/>
        <v>135862.96582400778</v>
      </c>
      <c r="M35" s="5">
        <f>scrimecost*Meta!O32</f>
        <v>1145.088</v>
      </c>
      <c r="N35" s="5">
        <f>L35-Grade17!L35</f>
        <v>9167.9123893026263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4074.6236539512161</v>
      </c>
      <c r="T35" s="22">
        <f t="shared" si="7"/>
        <v>1813.0138078917798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146393.37683957347</v>
      </c>
      <c r="D36" s="5">
        <f t="shared" si="0"/>
        <v>142469.57553438627</v>
      </c>
      <c r="E36" s="5">
        <f t="shared" si="1"/>
        <v>132969.57553438627</v>
      </c>
      <c r="F36" s="5">
        <f t="shared" si="2"/>
        <v>52832.847548315382</v>
      </c>
      <c r="G36" s="5">
        <f t="shared" si="3"/>
        <v>89636.72798607088</v>
      </c>
      <c r="H36" s="22">
        <f t="shared" si="10"/>
        <v>60794.105872066109</v>
      </c>
      <c r="I36" s="5">
        <f t="shared" si="4"/>
        <v>148607.01068197499</v>
      </c>
      <c r="J36" s="26">
        <f t="shared" si="5"/>
        <v>0.26055811002310264</v>
      </c>
      <c r="L36" s="22">
        <f t="shared" si="11"/>
        <v>139259.53996960798</v>
      </c>
      <c r="M36" s="5">
        <f>scrimecost*Meta!O33</f>
        <v>925.4140000000001</v>
      </c>
      <c r="N36" s="5">
        <f>L36-Grade17!L36</f>
        <v>9397.1101990352036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4176.489245300002</v>
      </c>
      <c r="T36" s="22">
        <f t="shared" si="7"/>
        <v>1788.0431948919966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150053.21126056279</v>
      </c>
      <c r="D37" s="5">
        <f t="shared" ref="D37:D56" si="15">IF(A37&lt;startage,1,0)*(C37*(1-initialunempprob))+IF(A37=startage,1,0)*(C37*(1-unempprob))+IF(A37&gt;startage,1,0)*(C37*(1-unempprob)+unempprob*300*52)</f>
        <v>146019.61492274591</v>
      </c>
      <c r="E37" s="5">
        <f t="shared" si="1"/>
        <v>136519.61492274591</v>
      </c>
      <c r="F37" s="5">
        <f t="shared" si="2"/>
        <v>54233.338087023258</v>
      </c>
      <c r="G37" s="5">
        <f t="shared" si="3"/>
        <v>91786.276835722645</v>
      </c>
      <c r="H37" s="22">
        <f t="shared" ref="H37:H56" si="16">benefits*B37/expnorm</f>
        <v>62313.958518867752</v>
      </c>
      <c r="I37" s="5">
        <f t="shared" ref="I37:I56" si="17">G37+IF(A37&lt;startage,1,0)*(H37*(1-initialunempprob))+IF(A37&gt;=startage,1,0)*(H37*(1-unempprob))</f>
        <v>152230.81659902437</v>
      </c>
      <c r="J37" s="26">
        <f t="shared" si="5"/>
        <v>0.2610016588366193</v>
      </c>
      <c r="L37" s="22">
        <f t="shared" ref="L37:L56" si="18">(sincome+sbenefits)*(1-sunemp)*B37/expnorm</f>
        <v>142741.02846884818</v>
      </c>
      <c r="M37" s="5">
        <f>scrimecost*Meta!O34</f>
        <v>925.4140000000001</v>
      </c>
      <c r="N37" s="5">
        <f>L37-Grade17!L37</f>
        <v>9632.0379540110589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4280.9014764324911</v>
      </c>
      <c r="T37" s="22">
        <f t="shared" si="7"/>
        <v>1763.4165017845264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153804.54154207685</v>
      </c>
      <c r="D38" s="5">
        <f t="shared" si="15"/>
        <v>149658.40529581453</v>
      </c>
      <c r="E38" s="5">
        <f t="shared" si="1"/>
        <v>140158.40529581453</v>
      </c>
      <c r="F38" s="5">
        <f t="shared" si="2"/>
        <v>55668.840889198829</v>
      </c>
      <c r="G38" s="5">
        <f t="shared" si="3"/>
        <v>93989.564406615711</v>
      </c>
      <c r="H38" s="22">
        <f t="shared" si="16"/>
        <v>63871.807481839453</v>
      </c>
      <c r="I38" s="5">
        <f t="shared" si="17"/>
        <v>155945.217664</v>
      </c>
      <c r="J38" s="26">
        <f t="shared" si="5"/>
        <v>0.26143438938639169</v>
      </c>
      <c r="L38" s="22">
        <f t="shared" si="18"/>
        <v>146309.55418056939</v>
      </c>
      <c r="M38" s="5">
        <f>scrimecost*Meta!O35</f>
        <v>925.4140000000001</v>
      </c>
      <c r="N38" s="5">
        <f>L38-Grade17!L38</f>
        <v>9872.8389028613747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4387.9240133433204</v>
      </c>
      <c r="T38" s="22">
        <f t="shared" si="7"/>
        <v>1739.1289917656766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157649.65508062879</v>
      </c>
      <c r="D39" s="5">
        <f t="shared" si="15"/>
        <v>153388.1654282099</v>
      </c>
      <c r="E39" s="5">
        <f t="shared" si="1"/>
        <v>143888.1654282099</v>
      </c>
      <c r="F39" s="5">
        <f t="shared" si="2"/>
        <v>57140.231261428802</v>
      </c>
      <c r="G39" s="5">
        <f t="shared" si="3"/>
        <v>96247.93416678111</v>
      </c>
      <c r="H39" s="22">
        <f t="shared" si="16"/>
        <v>65468.602668885433</v>
      </c>
      <c r="I39" s="5">
        <f t="shared" si="17"/>
        <v>159752.47875559999</v>
      </c>
      <c r="J39" s="26">
        <f t="shared" si="5"/>
        <v>0.26185656553251108</v>
      </c>
      <c r="L39" s="22">
        <f t="shared" si="18"/>
        <v>149967.2930350836</v>
      </c>
      <c r="M39" s="5">
        <f>scrimecost*Meta!O36</f>
        <v>925.4140000000001</v>
      </c>
      <c r="N39" s="5">
        <f>L39-Grade17!L39</f>
        <v>10119.659875432902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4497.6221136769009</v>
      </c>
      <c r="T39" s="22">
        <f t="shared" si="7"/>
        <v>1715.175993271645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161590.89645764447</v>
      </c>
      <c r="D40" s="5">
        <f t="shared" si="15"/>
        <v>157211.16956391514</v>
      </c>
      <c r="E40" s="5">
        <f t="shared" si="1"/>
        <v>147711.16956391514</v>
      </c>
      <c r="F40" s="5">
        <f t="shared" si="2"/>
        <v>58648.406392964527</v>
      </c>
      <c r="G40" s="5">
        <f t="shared" si="3"/>
        <v>98562.763170950609</v>
      </c>
      <c r="H40" s="22">
        <f t="shared" si="16"/>
        <v>67105.317735607561</v>
      </c>
      <c r="I40" s="5">
        <f t="shared" si="17"/>
        <v>163654.92137448993</v>
      </c>
      <c r="J40" s="26">
        <f t="shared" si="5"/>
        <v>0.26226844469945693</v>
      </c>
      <c r="L40" s="22">
        <f t="shared" si="18"/>
        <v>153716.47536096067</v>
      </c>
      <c r="M40" s="5">
        <f>scrimecost*Meta!O37</f>
        <v>925.4140000000001</v>
      </c>
      <c r="N40" s="5">
        <f>L40-Grade17!L40</f>
        <v>10372.651372318709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4610.0626665188156</v>
      </c>
      <c r="T40" s="22">
        <f t="shared" si="7"/>
        <v>1691.5528990800365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165630.66886908558</v>
      </c>
      <c r="D41" s="5">
        <f t="shared" si="15"/>
        <v>161129.748803013</v>
      </c>
      <c r="E41" s="5">
        <f t="shared" si="1"/>
        <v>151629.748803013</v>
      </c>
      <c r="F41" s="5">
        <f t="shared" si="2"/>
        <v>60194.28590278863</v>
      </c>
      <c r="G41" s="5">
        <f t="shared" si="3"/>
        <v>100935.46290022437</v>
      </c>
      <c r="H41" s="22">
        <f t="shared" si="16"/>
        <v>68782.950678997746</v>
      </c>
      <c r="I41" s="5">
        <f t="shared" si="17"/>
        <v>167654.92505885218</v>
      </c>
      <c r="J41" s="26">
        <f t="shared" si="5"/>
        <v>0.26267027803306248</v>
      </c>
      <c r="L41" s="22">
        <f t="shared" si="18"/>
        <v>157559.38724498468</v>
      </c>
      <c r="M41" s="5">
        <f>scrimecost*Meta!O38</f>
        <v>618.26800000000003</v>
      </c>
      <c r="N41" s="5">
        <f>L41-Grade17!L41</f>
        <v>10631.967656626686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4725.3142331817908</v>
      </c>
      <c r="T41" s="22">
        <f t="shared" si="7"/>
        <v>1668.2551654236634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169771.4355908127</v>
      </c>
      <c r="D42" s="5">
        <f t="shared" si="15"/>
        <v>165146.29252308831</v>
      </c>
      <c r="E42" s="5">
        <f t="shared" si="1"/>
        <v>155646.29252308831</v>
      </c>
      <c r="F42" s="5">
        <f t="shared" si="2"/>
        <v>61778.812400358336</v>
      </c>
      <c r="G42" s="5">
        <f t="shared" si="3"/>
        <v>103367.48012272998</v>
      </c>
      <c r="H42" s="22">
        <f t="shared" si="16"/>
        <v>70502.524445972682</v>
      </c>
      <c r="I42" s="5">
        <f t="shared" si="17"/>
        <v>171754.92883532349</v>
      </c>
      <c r="J42" s="26">
        <f t="shared" si="5"/>
        <v>0.26306231055365331</v>
      </c>
      <c r="L42" s="22">
        <f t="shared" si="18"/>
        <v>161498.37192610928</v>
      </c>
      <c r="M42" s="5">
        <f>scrimecost*Meta!O39</f>
        <v>618.26800000000003</v>
      </c>
      <c r="N42" s="5">
        <f>L42-Grade17!L42</f>
        <v>10897.766848042345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4843.4470890113316</v>
      </c>
      <c r="T42" s="22">
        <f t="shared" si="7"/>
        <v>1645.2783111165634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174015.72148058302</v>
      </c>
      <c r="D43" s="5">
        <f t="shared" si="15"/>
        <v>169263.24983616552</v>
      </c>
      <c r="E43" s="5">
        <f t="shared" si="1"/>
        <v>159763.24983616552</v>
      </c>
      <c r="F43" s="5">
        <f t="shared" si="2"/>
        <v>63402.952060367294</v>
      </c>
      <c r="G43" s="5">
        <f t="shared" si="3"/>
        <v>105860.29777579822</v>
      </c>
      <c r="H43" s="22">
        <f t="shared" si="16"/>
        <v>72265.087557121995</v>
      </c>
      <c r="I43" s="5">
        <f t="shared" si="17"/>
        <v>175957.43270620654</v>
      </c>
      <c r="J43" s="26">
        <f t="shared" si="5"/>
        <v>0.26344478130544929</v>
      </c>
      <c r="L43" s="22">
        <f t="shared" si="18"/>
        <v>165535.83122426202</v>
      </c>
      <c r="M43" s="5">
        <f>scrimecost*Meta!O40</f>
        <v>618.26800000000003</v>
      </c>
      <c r="N43" s="5">
        <f>L43-Grade17!L43</f>
        <v>11170.211019243405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4964.5332662366154</v>
      </c>
      <c r="T43" s="22">
        <f t="shared" si="7"/>
        <v>1622.6179166920965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178366.1145175976</v>
      </c>
      <c r="D44" s="5">
        <f t="shared" si="15"/>
        <v>173483.13108206965</v>
      </c>
      <c r="E44" s="5">
        <f t="shared" si="1"/>
        <v>163983.13108206965</v>
      </c>
      <c r="F44" s="5">
        <f t="shared" si="2"/>
        <v>65067.695211876482</v>
      </c>
      <c r="G44" s="5">
        <f t="shared" si="3"/>
        <v>108415.43587019318</v>
      </c>
      <c r="H44" s="22">
        <f t="shared" si="16"/>
        <v>74071.714746050056</v>
      </c>
      <c r="I44" s="5">
        <f t="shared" si="17"/>
        <v>180264.99917386172</v>
      </c>
      <c r="J44" s="26">
        <f t="shared" si="5"/>
        <v>0.26381792350232336</v>
      </c>
      <c r="L44" s="22">
        <f t="shared" si="18"/>
        <v>169674.22700486856</v>
      </c>
      <c r="M44" s="5">
        <f>scrimecost*Meta!O41</f>
        <v>618.26800000000003</v>
      </c>
      <c r="N44" s="5">
        <f>L44-Grade17!L44</f>
        <v>11449.466294724494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5088.6465978925326</v>
      </c>
      <c r="T44" s="22">
        <f t="shared" si="7"/>
        <v>1600.2696235528672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182825.26738053749</v>
      </c>
      <c r="D45" s="5">
        <f t="shared" si="15"/>
        <v>177808.50935912135</v>
      </c>
      <c r="E45" s="5">
        <f t="shared" si="1"/>
        <v>168308.50935912135</v>
      </c>
      <c r="F45" s="5">
        <f t="shared" si="2"/>
        <v>66774.056942173382</v>
      </c>
      <c r="G45" s="5">
        <f t="shared" si="3"/>
        <v>111034.45241694797</v>
      </c>
      <c r="H45" s="22">
        <f t="shared" si="16"/>
        <v>75923.507614701288</v>
      </c>
      <c r="I45" s="5">
        <f t="shared" si="17"/>
        <v>184680.25480320823</v>
      </c>
      <c r="J45" s="26">
        <f t="shared" si="5"/>
        <v>0.26418196467000543</v>
      </c>
      <c r="L45" s="22">
        <f t="shared" si="18"/>
        <v>173916.08267999024</v>
      </c>
      <c r="M45" s="5">
        <f>scrimecost*Meta!O42</f>
        <v>618.26800000000003</v>
      </c>
      <c r="N45" s="5">
        <f>L45-Grade17!L45</f>
        <v>11735.702952092513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5215.8627628398053</v>
      </c>
      <c r="T45" s="22">
        <f t="shared" si="7"/>
        <v>1578.229133132367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187395.89906505099</v>
      </c>
      <c r="D46" s="5">
        <f t="shared" si="15"/>
        <v>182242.02209309945</v>
      </c>
      <c r="E46" s="5">
        <f t="shared" si="1"/>
        <v>172742.02209309945</v>
      </c>
      <c r="F46" s="5">
        <f t="shared" si="2"/>
        <v>68523.077715727733</v>
      </c>
      <c r="G46" s="5">
        <f t="shared" si="3"/>
        <v>113718.94437737172</v>
      </c>
      <c r="H46" s="22">
        <f t="shared" si="16"/>
        <v>77821.59530506884</v>
      </c>
      <c r="I46" s="5">
        <f t="shared" si="17"/>
        <v>189205.89182328849</v>
      </c>
      <c r="J46" s="26">
        <f t="shared" si="5"/>
        <v>0.26453712678481722</v>
      </c>
      <c r="L46" s="22">
        <f t="shared" si="18"/>
        <v>178263.98474699006</v>
      </c>
      <c r="M46" s="5">
        <f>scrimecost*Meta!O43</f>
        <v>342.92999999999995</v>
      </c>
      <c r="N46" s="5">
        <f>L46-Grade17!L46</f>
        <v>12029.095525894925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5346.2593319108437</v>
      </c>
      <c r="T46" s="22">
        <f t="shared" ref="T46:T69" si="20">S46/sreturn^(A46-startage+1)</f>
        <v>1556.4922060682325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192080.79654167723</v>
      </c>
      <c r="D47" s="5">
        <f t="shared" si="15"/>
        <v>186786.37264542692</v>
      </c>
      <c r="E47" s="5">
        <f t="shared" si="1"/>
        <v>177286.37264542692</v>
      </c>
      <c r="F47" s="5">
        <f t="shared" si="2"/>
        <v>70460.142640892256</v>
      </c>
      <c r="G47" s="5">
        <f t="shared" si="3"/>
        <v>116326.23000453466</v>
      </c>
      <c r="H47" s="22">
        <f t="shared" si="16"/>
        <v>79767.135187695545</v>
      </c>
      <c r="I47" s="5">
        <f t="shared" si="17"/>
        <v>193700.35113659935</v>
      </c>
      <c r="J47" s="26">
        <f t="shared" si="5"/>
        <v>0.26543092538672292</v>
      </c>
      <c r="L47" s="22">
        <f t="shared" si="18"/>
        <v>182720.58436566478</v>
      </c>
      <c r="M47" s="5">
        <f>scrimecost*Meta!O44</f>
        <v>342.92999999999995</v>
      </c>
      <c r="N47" s="5">
        <f>L47-Grade17!L47</f>
        <v>12329.822914042306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5479.9158152086193</v>
      </c>
      <c r="T47" s="22">
        <f t="shared" si="20"/>
        <v>1535.0546613867029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196882.81645521914</v>
      </c>
      <c r="D48" s="5">
        <f t="shared" si="15"/>
        <v>191444.33196156257</v>
      </c>
      <c r="E48" s="5">
        <f t="shared" si="1"/>
        <v>181944.33196156257</v>
      </c>
      <c r="F48" s="5">
        <f t="shared" si="2"/>
        <v>72530.605556914554</v>
      </c>
      <c r="G48" s="5">
        <f t="shared" si="3"/>
        <v>118913.72640464801</v>
      </c>
      <c r="H48" s="22">
        <f t="shared" si="16"/>
        <v>81761.313567387915</v>
      </c>
      <c r="I48" s="5">
        <f t="shared" si="17"/>
        <v>198222.20056501427</v>
      </c>
      <c r="J48" s="26">
        <f t="shared" si="5"/>
        <v>0.2666173011752877</v>
      </c>
      <c r="L48" s="22">
        <f t="shared" si="18"/>
        <v>187288.59897480637</v>
      </c>
      <c r="M48" s="5">
        <f>scrimecost*Meta!O45</f>
        <v>342.92999999999995</v>
      </c>
      <c r="N48" s="5">
        <f>L48-Grade17!L48</f>
        <v>12638.068486893346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5616.9137105888258</v>
      </c>
      <c r="T48" s="22">
        <f t="shared" si="20"/>
        <v>1513.9123756985528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201804.88686659961</v>
      </c>
      <c r="D49" s="5">
        <f t="shared" si="15"/>
        <v>196218.74026060163</v>
      </c>
      <c r="E49" s="5">
        <f t="shared" si="1"/>
        <v>186718.74026060163</v>
      </c>
      <c r="F49" s="5">
        <f t="shared" si="2"/>
        <v>74652.830045837414</v>
      </c>
      <c r="G49" s="5">
        <f t="shared" si="3"/>
        <v>121565.91021476421</v>
      </c>
      <c r="H49" s="22">
        <f t="shared" si="16"/>
        <v>83805.346406572615</v>
      </c>
      <c r="I49" s="5">
        <f t="shared" si="17"/>
        <v>202857.09622913966</v>
      </c>
      <c r="J49" s="26">
        <f t="shared" si="5"/>
        <v>0.26777474096900955</v>
      </c>
      <c r="L49" s="22">
        <f t="shared" si="18"/>
        <v>191970.81394917652</v>
      </c>
      <c r="M49" s="5">
        <f>scrimecost*Meta!O46</f>
        <v>342.92999999999995</v>
      </c>
      <c r="N49" s="5">
        <f>L49-Grade17!L49</f>
        <v>12954.02019906565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5757.3365533535334</v>
      </c>
      <c r="T49" s="22">
        <f t="shared" si="20"/>
        <v>1493.0612824059324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206850.00903826457</v>
      </c>
      <c r="D50" s="5">
        <f t="shared" si="15"/>
        <v>201112.50876711664</v>
      </c>
      <c r="E50" s="5">
        <f t="shared" si="1"/>
        <v>191612.50876711664</v>
      </c>
      <c r="F50" s="5">
        <f t="shared" si="2"/>
        <v>76828.110146983337</v>
      </c>
      <c r="G50" s="5">
        <f t="shared" si="3"/>
        <v>124284.3986201333</v>
      </c>
      <c r="H50" s="22">
        <f t="shared" si="16"/>
        <v>85900.480066736927</v>
      </c>
      <c r="I50" s="5">
        <f t="shared" si="17"/>
        <v>207607.86428486812</v>
      </c>
      <c r="J50" s="26">
        <f t="shared" si="5"/>
        <v>0.26890395052386001</v>
      </c>
      <c r="L50" s="22">
        <f t="shared" si="18"/>
        <v>196770.08429790591</v>
      </c>
      <c r="M50" s="5">
        <f>scrimecost*Meta!O47</f>
        <v>342.92999999999995</v>
      </c>
      <c r="N50" s="5">
        <f>L50-Grade17!L50</f>
        <v>13277.870704042289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5901.2699671873706</v>
      </c>
      <c r="T50" s="22">
        <f t="shared" si="20"/>
        <v>1472.4973709201861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212021.25926422121</v>
      </c>
      <c r="D51" s="5">
        <f t="shared" si="15"/>
        <v>206128.62148629458</v>
      </c>
      <c r="E51" s="5">
        <f t="shared" si="1"/>
        <v>196628.62148629458</v>
      </c>
      <c r="F51" s="5">
        <f t="shared" si="2"/>
        <v>79057.77225065793</v>
      </c>
      <c r="G51" s="5">
        <f t="shared" si="3"/>
        <v>127070.84923563665</v>
      </c>
      <c r="H51" s="22">
        <f t="shared" si="16"/>
        <v>88047.99206840535</v>
      </c>
      <c r="I51" s="5">
        <f t="shared" si="17"/>
        <v>212477.40154198982</v>
      </c>
      <c r="J51" s="26">
        <f t="shared" si="5"/>
        <v>0.27000561838225079</v>
      </c>
      <c r="L51" s="22">
        <f t="shared" si="18"/>
        <v>201689.33640535359</v>
      </c>
      <c r="M51" s="5">
        <f>scrimecost*Meta!O48</f>
        <v>180.90799999999999</v>
      </c>
      <c r="N51" s="5">
        <f>L51-Grade17!L51</f>
        <v>13609.817471643386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6048.8017163670729</v>
      </c>
      <c r="T51" s="22">
        <f t="shared" si="20"/>
        <v>1452.2166858904354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217321.7907458267</v>
      </c>
      <c r="D52" s="5">
        <f t="shared" si="15"/>
        <v>211270.13702345188</v>
      </c>
      <c r="E52" s="5">
        <f t="shared" si="1"/>
        <v>201770.13702345188</v>
      </c>
      <c r="F52" s="5">
        <f t="shared" si="2"/>
        <v>81343.175906924356</v>
      </c>
      <c r="G52" s="5">
        <f t="shared" si="3"/>
        <v>129926.96111652753</v>
      </c>
      <c r="H52" s="22">
        <f t="shared" si="16"/>
        <v>90249.191870115479</v>
      </c>
      <c r="I52" s="5">
        <f t="shared" si="17"/>
        <v>217468.67723053956</v>
      </c>
      <c r="J52" s="26">
        <f t="shared" si="5"/>
        <v>0.27108041629287594</v>
      </c>
      <c r="L52" s="22">
        <f t="shared" si="18"/>
        <v>206731.5698154874</v>
      </c>
      <c r="M52" s="5">
        <f>scrimecost*Meta!O49</f>
        <v>180.90799999999999</v>
      </c>
      <c r="N52" s="5">
        <f>L52-Grade17!L52</f>
        <v>13950.062908434484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6200.0217592762556</v>
      </c>
      <c r="T52" s="22">
        <f t="shared" si="20"/>
        <v>1432.2153264427841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222754.83551447233</v>
      </c>
      <c r="D53" s="5">
        <f t="shared" si="15"/>
        <v>216540.19044903814</v>
      </c>
      <c r="E53" s="5">
        <f t="shared" si="1"/>
        <v>207040.19044903814</v>
      </c>
      <c r="F53" s="5">
        <f t="shared" si="2"/>
        <v>83685.714654597454</v>
      </c>
      <c r="G53" s="5">
        <f t="shared" si="3"/>
        <v>132854.47579444069</v>
      </c>
      <c r="H53" s="22">
        <f t="shared" si="16"/>
        <v>92505.421666868351</v>
      </c>
      <c r="I53" s="5">
        <f t="shared" si="17"/>
        <v>222584.73481130297</v>
      </c>
      <c r="J53" s="26">
        <f t="shared" si="5"/>
        <v>0.27212899962031506</v>
      </c>
      <c r="L53" s="22">
        <f t="shared" si="18"/>
        <v>211899.85906087453</v>
      </c>
      <c r="M53" s="5">
        <f>scrimecost*Meta!O50</f>
        <v>180.90799999999999</v>
      </c>
      <c r="N53" s="5">
        <f>L53-Grade17!L53</f>
        <v>14298.814481145266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6355.0223032581262</v>
      </c>
      <c r="T53" s="22">
        <f t="shared" si="20"/>
        <v>1412.4894454300158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228323.70640233415</v>
      </c>
      <c r="D54" s="5">
        <f t="shared" si="15"/>
        <v>221941.99521026411</v>
      </c>
      <c r="E54" s="5">
        <f t="shared" si="1"/>
        <v>212441.99521026411</v>
      </c>
      <c r="F54" s="5">
        <f t="shared" si="2"/>
        <v>86086.816870962386</v>
      </c>
      <c r="G54" s="5">
        <f t="shared" si="3"/>
        <v>135855.17833930172</v>
      </c>
      <c r="H54" s="22">
        <f t="shared" si="16"/>
        <v>94818.057208540064</v>
      </c>
      <c r="I54" s="5">
        <f t="shared" si="17"/>
        <v>227828.69383158558</v>
      </c>
      <c r="J54" s="26">
        <f t="shared" si="5"/>
        <v>0.27315200774464599</v>
      </c>
      <c r="L54" s="22">
        <f t="shared" si="18"/>
        <v>217197.35553739642</v>
      </c>
      <c r="M54" s="5">
        <f>scrimecost*Meta!O51</f>
        <v>180.90799999999999</v>
      </c>
      <c r="N54" s="5">
        <f>L54-Grade17!L54</f>
        <v>14656.284843173955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6513.8978608396055</v>
      </c>
      <c r="T54" s="22">
        <f t="shared" si="20"/>
        <v>1393.0352486916479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234031.79906239247</v>
      </c>
      <c r="D55" s="5">
        <f t="shared" si="15"/>
        <v>227478.84509052068</v>
      </c>
      <c r="E55" s="5">
        <f t="shared" si="1"/>
        <v>217978.84509052068</v>
      </c>
      <c r="F55" s="5">
        <f t="shared" si="2"/>
        <v>88547.946642736453</v>
      </c>
      <c r="G55" s="5">
        <f t="shared" si="3"/>
        <v>138930.89844778425</v>
      </c>
      <c r="H55" s="22">
        <f t="shared" si="16"/>
        <v>97188.508638753556</v>
      </c>
      <c r="I55" s="5">
        <f t="shared" si="17"/>
        <v>233203.75182737521</v>
      </c>
      <c r="J55" s="26">
        <f t="shared" si="5"/>
        <v>0.27415006445131035</v>
      </c>
      <c r="L55" s="22">
        <f t="shared" si="18"/>
        <v>222627.28942583129</v>
      </c>
      <c r="M55" s="5">
        <f>scrimecost*Meta!O52</f>
        <v>180.90799999999999</v>
      </c>
      <c r="N55" s="5">
        <f>L55-Grade17!L55</f>
        <v>15022.691964253259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6676.7453073605757</v>
      </c>
      <c r="T55" s="22">
        <f t="shared" si="20"/>
        <v>1373.8489943240677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239882.59403895229</v>
      </c>
      <c r="D56" s="5">
        <f t="shared" si="15"/>
        <v>233154.11621778371</v>
      </c>
      <c r="E56" s="5">
        <f t="shared" si="1"/>
        <v>223654.11621778371</v>
      </c>
      <c r="F56" s="5">
        <f t="shared" si="2"/>
        <v>91070.604658804863</v>
      </c>
      <c r="G56" s="5">
        <f t="shared" si="3"/>
        <v>142083.51155897885</v>
      </c>
      <c r="H56" s="22">
        <f t="shared" si="16"/>
        <v>99618.221354722409</v>
      </c>
      <c r="I56" s="5">
        <f t="shared" si="17"/>
        <v>238713.18627305957</v>
      </c>
      <c r="J56" s="26">
        <f t="shared" si="5"/>
        <v>0.27512377831147056</v>
      </c>
      <c r="L56" s="22">
        <f t="shared" si="18"/>
        <v>228192.97166147709</v>
      </c>
      <c r="M56" s="5">
        <f>scrimecost*Meta!O53</f>
        <v>54.67</v>
      </c>
      <c r="N56" s="5">
        <f>L56-Grade17!L56</f>
        <v>15398.259263359621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6843.6639400446029</v>
      </c>
      <c r="T56" s="22">
        <f t="shared" si="20"/>
        <v>1354.9269919608876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-8.1854523159563541E-11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</v>
      </c>
      <c r="D3" s="8">
        <f>Grade9!T2</f>
        <v>1.0389151945021906</v>
      </c>
      <c r="F3" s="15">
        <f t="shared" ref="F3:F12" si="0">(D3-1)*100</f>
        <v>3.8915194502190609</v>
      </c>
      <c r="G3" s="15">
        <f>K3*M3+K4*M4+K5*M5+K6*M6</f>
        <v>4.0197839328466003</v>
      </c>
      <c r="H3" s="15"/>
      <c r="I3" s="15"/>
      <c r="K3" s="8">
        <f>1-B3</f>
        <v>2.0000000000000018E-2</v>
      </c>
      <c r="L3" s="8">
        <f>D3</f>
        <v>1.0389151945021906</v>
      </c>
      <c r="M3" s="8">
        <f t="shared" ref="M3:M12" si="1">(L3-1)*100</f>
        <v>3.8915194502190609</v>
      </c>
    </row>
    <row r="4" spans="1:22" x14ac:dyDescent="0.2">
      <c r="A4" s="18">
        <v>10</v>
      </c>
      <c r="B4" s="11">
        <f>Meta!E4</f>
        <v>0.98</v>
      </c>
      <c r="D4" s="8">
        <f>Grade10!T2</f>
        <v>1.0396621416624765</v>
      </c>
      <c r="F4" s="15">
        <f t="shared" si="0"/>
        <v>3.9662141662476502</v>
      </c>
      <c r="G4" s="15">
        <f>N4*P4+N5*P5+N6*P6</f>
        <v>4.0667987751568733</v>
      </c>
      <c r="H4" s="15"/>
      <c r="I4" s="15"/>
      <c r="K4" s="8">
        <f>B3*(1-B4)</f>
        <v>1.9600000000000017E-2</v>
      </c>
      <c r="L4" s="8">
        <f>(D3*D4)^0.5</f>
        <v>1.039288600977532</v>
      </c>
      <c r="M4" s="8">
        <f t="shared" si="1"/>
        <v>3.9288600977531951</v>
      </c>
      <c r="N4" s="8">
        <f>1-B4</f>
        <v>2.0000000000000018E-2</v>
      </c>
      <c r="O4" s="8">
        <f>D4</f>
        <v>1.0396621416624765</v>
      </c>
      <c r="P4" s="8">
        <f>(O4-1)*100</f>
        <v>3.9662141662476502</v>
      </c>
    </row>
    <row r="5" spans="1:22" x14ac:dyDescent="0.2">
      <c r="A5" s="18">
        <v>11</v>
      </c>
      <c r="B5" s="11">
        <f>Meta!E5</f>
        <v>0.98</v>
      </c>
      <c r="D5" s="8">
        <f>Grade11!T2</f>
        <v>1.0403215650909141</v>
      </c>
      <c r="F5" s="15">
        <f t="shared" si="0"/>
        <v>4.0321565090914113</v>
      </c>
      <c r="G5" s="15">
        <f>Q5*S5+Q6*S6</f>
        <v>4.1205383383929215</v>
      </c>
      <c r="H5" s="15"/>
      <c r="I5" s="15"/>
      <c r="K5" s="8">
        <f>B3*B4*(1-B5)</f>
        <v>1.9208000000000017E-2</v>
      </c>
      <c r="L5" s="8">
        <f>(D3*D4*D5)^(1/3)</f>
        <v>1.0396328083362614</v>
      </c>
      <c r="M5" s="8">
        <f t="shared" si="1"/>
        <v>3.9632808336261371</v>
      </c>
      <c r="N5" s="8">
        <f>B4*(1-B5)</f>
        <v>1.9600000000000017E-2</v>
      </c>
      <c r="O5" s="8">
        <f>(D4*D5)^0.5</f>
        <v>1.0399918011119507</v>
      </c>
      <c r="P5" s="8">
        <f>(O5-1)*100</f>
        <v>3.9991801111950664</v>
      </c>
      <c r="Q5" s="8">
        <f>1-B5</f>
        <v>2.0000000000000018E-2</v>
      </c>
      <c r="R5" s="8">
        <f>D5</f>
        <v>1.0403215650909141</v>
      </c>
      <c r="S5" s="8">
        <f>(R5-1)*100</f>
        <v>4.0321565090914113</v>
      </c>
    </row>
    <row r="6" spans="1:22" x14ac:dyDescent="0.2">
      <c r="A6" s="18">
        <v>12</v>
      </c>
      <c r="B6" s="11">
        <f>Meta!E6</f>
        <v>0.98</v>
      </c>
      <c r="D6" s="8">
        <f>Grade12!T2</f>
        <v>1.0421260577119846</v>
      </c>
      <c r="F6" s="15">
        <f t="shared" si="0"/>
        <v>4.2126057711984632</v>
      </c>
      <c r="G6" s="15">
        <f>T6*V6</f>
        <v>4.2126057711984632</v>
      </c>
      <c r="H6" s="15"/>
      <c r="I6" s="15"/>
      <c r="K6" s="8">
        <f>B3*B4*B5</f>
        <v>0.94119199999999992</v>
      </c>
      <c r="L6" s="8">
        <f>(D3*D4*D5*D6)^0.25</f>
        <v>1.040255560902281</v>
      </c>
      <c r="M6" s="8">
        <f t="shared" si="1"/>
        <v>4.0255560902280996</v>
      </c>
      <c r="N6" s="8">
        <f>B4*B5</f>
        <v>0.96039999999999992</v>
      </c>
      <c r="O6" s="8">
        <f>(D4*D5*D6)^(1/3)</f>
        <v>1.0407027338780976</v>
      </c>
      <c r="P6" s="8">
        <f>(O6-1)*100</f>
        <v>4.0702733878097641</v>
      </c>
      <c r="Q6" s="8">
        <f>B5</f>
        <v>0.98</v>
      </c>
      <c r="R6" s="8">
        <f>(D5*D6)^0.5</f>
        <v>1.0412234204919499</v>
      </c>
      <c r="S6" s="8">
        <f>(R6-1)*100</f>
        <v>4.1223420491949936</v>
      </c>
      <c r="T6" s="8">
        <v>1</v>
      </c>
      <c r="U6" s="8">
        <f>D6</f>
        <v>1.0421260577119846</v>
      </c>
      <c r="V6" s="8">
        <f>(U6-1)*100</f>
        <v>4.2126057711984632</v>
      </c>
    </row>
    <row r="7" spans="1:22" x14ac:dyDescent="0.2">
      <c r="A7" s="18">
        <v>13</v>
      </c>
      <c r="B7" s="11">
        <f>Meta!E7</f>
        <v>0.81200000000000006</v>
      </c>
      <c r="D7" s="8">
        <f>Grade13!T2</f>
        <v>1.0394149101896935</v>
      </c>
      <c r="F7" s="15">
        <f t="shared" si="0"/>
        <v>3.9414910189693453</v>
      </c>
      <c r="G7" s="15">
        <f>K7*M7+K8*M8+K9*M9+K10*M10</f>
        <v>3.9585600685585951</v>
      </c>
      <c r="H7" s="15"/>
      <c r="I7" s="15"/>
      <c r="K7" s="8">
        <f>1-B7</f>
        <v>0.18799999999999994</v>
      </c>
      <c r="L7" s="8">
        <f>D7</f>
        <v>1.0394149101896935</v>
      </c>
      <c r="M7" s="8">
        <f t="shared" si="1"/>
        <v>3.9414910189693453</v>
      </c>
    </row>
    <row r="8" spans="1:22" x14ac:dyDescent="0.2">
      <c r="A8" s="18">
        <v>14</v>
      </c>
      <c r="B8" s="11">
        <f>Meta!E8</f>
        <v>0.81200000000000006</v>
      </c>
      <c r="D8" s="8">
        <f>Grade14!T2</f>
        <v>1.039481093743899</v>
      </c>
      <c r="F8" s="15">
        <f t="shared" si="0"/>
        <v>3.9481093743898965</v>
      </c>
      <c r="G8" s="15">
        <f>N8*P8+N9*P9+N10*P10</f>
        <v>3.9704658507704593</v>
      </c>
      <c r="H8" s="15"/>
      <c r="I8" s="15"/>
      <c r="K8" s="8">
        <f>B7*(1-B8)</f>
        <v>0.15265599999999996</v>
      </c>
      <c r="L8" s="8">
        <f>(D7*D8)^0.5</f>
        <v>1.0394480014400427</v>
      </c>
      <c r="M8" s="8">
        <f t="shared" si="1"/>
        <v>3.9448001440042679</v>
      </c>
      <c r="N8" s="8">
        <f>1-B8</f>
        <v>0.18799999999999994</v>
      </c>
      <c r="O8" s="8">
        <f>D8</f>
        <v>1.039481093743899</v>
      </c>
      <c r="P8" s="8">
        <f>(O8-1)*100</f>
        <v>3.9481093743898965</v>
      </c>
    </row>
    <row r="9" spans="1:22" x14ac:dyDescent="0.2">
      <c r="A9" s="18">
        <v>15</v>
      </c>
      <c r="B9" s="11">
        <f>Meta!E9</f>
        <v>0.81200000000000006</v>
      </c>
      <c r="D9" s="8">
        <f>Grade15!T2</f>
        <v>1.0399747790643974</v>
      </c>
      <c r="F9" s="15">
        <f t="shared" si="0"/>
        <v>3.9974779064397392</v>
      </c>
      <c r="G9" s="15">
        <f>Q9*S9+Q10*S10</f>
        <v>3.9917317595010648</v>
      </c>
      <c r="H9" s="15"/>
      <c r="I9" s="15"/>
      <c r="K9" s="8">
        <f>B7*B8*(1-B9)</f>
        <v>0.12395667199999998</v>
      </c>
      <c r="L9" s="8">
        <f>(D7*D8*D9)^(1/3)</f>
        <v>1.0396235643272329</v>
      </c>
      <c r="M9" s="8">
        <f t="shared" si="1"/>
        <v>3.9623564327232907</v>
      </c>
      <c r="N9" s="8">
        <f>B8*(1-B9)</f>
        <v>0.15265599999999996</v>
      </c>
      <c r="O9" s="8">
        <f>(D8*D9)^0.5</f>
        <v>1.0397279071025889</v>
      </c>
      <c r="P9" s="8">
        <f>(O9-1)*100</f>
        <v>3.9727907102588889</v>
      </c>
      <c r="Q9" s="8">
        <f>1-B9</f>
        <v>0.18799999999999994</v>
      </c>
      <c r="R9" s="8">
        <f>D9</f>
        <v>1.0399747790643974</v>
      </c>
      <c r="S9" s="8">
        <f>(R9-1)*100</f>
        <v>3.9974779064397392</v>
      </c>
    </row>
    <row r="10" spans="1:22" x14ac:dyDescent="0.2">
      <c r="A10" s="18">
        <v>16</v>
      </c>
      <c r="B10" s="11">
        <f>Meta!E10</f>
        <v>0.81200000000000006</v>
      </c>
      <c r="D10" s="8">
        <f>Grade16!T2</f>
        <v>1.0398332531668693</v>
      </c>
      <c r="F10" s="15">
        <f t="shared" si="0"/>
        <v>3.9833253166869254</v>
      </c>
      <c r="G10" s="15">
        <f>T10*V10</f>
        <v>3.9833253166869254</v>
      </c>
      <c r="H10" s="15"/>
      <c r="I10" s="15"/>
      <c r="K10" s="8">
        <f>B7*B8*B9</f>
        <v>0.53538732800000011</v>
      </c>
      <c r="L10" s="8">
        <f>(D7*D8*D9*D10)^0.25</f>
        <v>1.0396759825725848</v>
      </c>
      <c r="M10" s="8">
        <f t="shared" si="1"/>
        <v>3.9675982572584756</v>
      </c>
      <c r="N10" s="8">
        <f>B8*B9</f>
        <v>0.65934400000000004</v>
      </c>
      <c r="O10" s="8">
        <f>(D8*D9*D10)^(1/3)</f>
        <v>1.0397630212714437</v>
      </c>
      <c r="P10" s="8">
        <f>(O10-1)*100</f>
        <v>3.976302127144371</v>
      </c>
      <c r="Q10" s="8">
        <f>B9</f>
        <v>0.81200000000000006</v>
      </c>
      <c r="R10" s="8">
        <f>(D9*D10)^0.5</f>
        <v>1.0399040137080098</v>
      </c>
      <c r="S10" s="8">
        <f>(R10-1)*100</f>
        <v>3.9904013708009778</v>
      </c>
      <c r="T10" s="8">
        <v>1</v>
      </c>
      <c r="U10" s="8">
        <f>D10</f>
        <v>1.0398332531668693</v>
      </c>
      <c r="V10" s="8">
        <f>(U10-1)*100</f>
        <v>3.9833253166869254</v>
      </c>
    </row>
    <row r="11" spans="1:22" x14ac:dyDescent="0.2">
      <c r="A11" s="18">
        <v>17</v>
      </c>
      <c r="B11" s="11">
        <f>Meta!E11</f>
        <v>0.57199999999999995</v>
      </c>
      <c r="D11" s="8">
        <f>Grade17!T2</f>
        <v>1.0404795822554824</v>
      </c>
      <c r="F11" s="15">
        <f t="shared" si="0"/>
        <v>4.0479582255482427</v>
      </c>
      <c r="G11" s="15">
        <f>K11*M11+K12*M12</f>
        <v>4.0146264837904662</v>
      </c>
      <c r="H11" s="15"/>
      <c r="I11" s="15"/>
      <c r="K11" s="8">
        <f>1-B11</f>
        <v>0.42800000000000005</v>
      </c>
      <c r="L11" s="8">
        <f>D11</f>
        <v>1.0404795822554824</v>
      </c>
      <c r="M11" s="8">
        <f t="shared" si="1"/>
        <v>4.0479582255482427</v>
      </c>
    </row>
    <row r="12" spans="1:22" x14ac:dyDescent="0.2">
      <c r="A12" s="18">
        <v>18</v>
      </c>
      <c r="B12" s="11">
        <f>Meta!E12</f>
        <v>0.57199999999999995</v>
      </c>
      <c r="D12" s="8">
        <f>Grade18!T2</f>
        <v>1.039314463094571</v>
      </c>
      <c r="F12" s="15">
        <f t="shared" si="0"/>
        <v>3.9314463094570984</v>
      </c>
      <c r="G12" s="15">
        <f>N12*P12</f>
        <v>3.9314463094570984</v>
      </c>
      <c r="H12" s="15"/>
      <c r="I12" s="15"/>
      <c r="K12" s="8">
        <f>B11</f>
        <v>0.57199999999999995</v>
      </c>
      <c r="L12" s="8">
        <f>(D11*D12)^0.5</f>
        <v>1.0398968594974793</v>
      </c>
      <c r="M12" s="8">
        <f t="shared" si="1"/>
        <v>3.9896859497479342</v>
      </c>
      <c r="N12" s="8">
        <v>1</v>
      </c>
      <c r="O12" s="8">
        <f>D12</f>
        <v>1.039314463094571</v>
      </c>
      <c r="P12" s="8">
        <f>(O12-1)*100</f>
        <v>3.9314463094570984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40229</v>
      </c>
      <c r="D2" s="7">
        <f>Meta!C2</f>
        <v>18162</v>
      </c>
      <c r="E2" s="1">
        <f>Meta!D2</f>
        <v>6.3E-2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6.3E-2</v>
      </c>
      <c r="L2" s="13"/>
      <c r="N2" s="22">
        <f>Meta!T2</f>
        <v>58692</v>
      </c>
      <c r="O2" s="22">
        <f>Meta!U2</f>
        <v>25848</v>
      </c>
      <c r="P2" s="1">
        <f>Meta!V2</f>
        <v>4.5999999999999999E-2</v>
      </c>
      <c r="Q2" s="1">
        <f>Meta!X2</f>
        <v>0.67400000000000004</v>
      </c>
      <c r="R2" s="22">
        <f>Meta!W2</f>
        <v>1290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20028.89689034965</v>
      </c>
      <c r="D5" s="5">
        <f>IF(A5&lt;startage,1,0)*(C5*(1-initialunempprob))+IF(A5=startage,1,0)*(C5*(1-unempprob))+IF(A5&gt;startage,1,0)*(C5*(1-unempprob)+unempprob*300*52)</f>
        <v>18767.076386257624</v>
      </c>
      <c r="E5" s="5">
        <f>IF(D5-9500&gt;0,1,0)*(D5-9500)</f>
        <v>9267.0763862576241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3327.4504401131144</v>
      </c>
      <c r="G5" s="5">
        <f>D5-F5</f>
        <v>15439.62594614451</v>
      </c>
      <c r="H5" s="22">
        <f t="shared" ref="H5:H36" si="1">benefits*B5/expnorm</f>
        <v>9042.353161215302</v>
      </c>
      <c r="I5" s="5">
        <f>G5+IF(A5&lt;startage,1,0)*(H5*(1-initialunempprob))+IF(A5&gt;=startage,1,0)*(H5*(1-unempprob))</f>
        <v>23912.310858203247</v>
      </c>
      <c r="J5" s="26">
        <f t="shared" ref="J5:J36" si="2">(F5-(IF(A5&gt;startage,1,0)*(unempprob*300*52)))/(IF(A5&lt;startage,1,0)*((C5+H5)*(1-initialunempprob))+IF(A5&gt;=startage,1,0)*((C5+H5)*(1-unempprob)))</f>
        <v>0.12215417028337829</v>
      </c>
      <c r="L5" s="22">
        <f t="shared" ref="L5:L36" si="3">(sincome+sbenefits)*(1-sunemp)*B5/expnorm</f>
        <v>40153.962756396933</v>
      </c>
      <c r="M5" s="5">
        <f>scrimecost*Meta!O2</f>
        <v>1411.2600000000002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20529.619312608393</v>
      </c>
      <c r="D6" s="5">
        <f t="shared" ref="D6:D36" si="5">IF(A6&lt;startage,1,0)*(C6*(1-initialunempprob))+IF(A6=startage,1,0)*(C6*(1-unempprob))+IF(A6&gt;startage,1,0)*(C6*(1-unempprob)+unempprob*300*52)</f>
        <v>20219.053295914066</v>
      </c>
      <c r="E6" s="5">
        <f t="shared" ref="E6:E56" si="6">IF(D6-9500&gt;0,1,0)*(D6-9500)</f>
        <v>10719.053295914066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3801.5209011159423</v>
      </c>
      <c r="G6" s="5">
        <f t="shared" ref="G6:G56" si="8">D6-F6</f>
        <v>16417.532394798123</v>
      </c>
      <c r="H6" s="22">
        <f t="shared" si="1"/>
        <v>9268.4119902456841</v>
      </c>
      <c r="I6" s="5">
        <f t="shared" ref="I6:I36" si="9">G6+IF(A6&lt;startage,1,0)*(H6*(1-initialunempprob))+IF(A6&gt;=startage,1,0)*(H6*(1-unempprob))</f>
        <v>25102.034429658328</v>
      </c>
      <c r="J6" s="26">
        <f t="shared" si="2"/>
        <v>0.10095432117515626</v>
      </c>
      <c r="L6" s="22">
        <f t="shared" si="3"/>
        <v>41157.811825306853</v>
      </c>
      <c r="M6" s="5">
        <f>scrimecost*Meta!O3</f>
        <v>2394.2400000000002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21042.859795423603</v>
      </c>
      <c r="D7" s="5">
        <f t="shared" si="5"/>
        <v>20699.959628311917</v>
      </c>
      <c r="E7" s="5">
        <f t="shared" si="6"/>
        <v>11199.959628311917</v>
      </c>
      <c r="F7" s="5">
        <f t="shared" si="7"/>
        <v>3958.5368186438409</v>
      </c>
      <c r="G7" s="5">
        <f t="shared" si="8"/>
        <v>16741.422809668074</v>
      </c>
      <c r="H7" s="22">
        <f t="shared" si="1"/>
        <v>9500.1222900018256</v>
      </c>
      <c r="I7" s="5">
        <f t="shared" si="9"/>
        <v>25643.037395399784</v>
      </c>
      <c r="J7" s="26">
        <f t="shared" si="2"/>
        <v>0.10397848616393938</v>
      </c>
      <c r="L7" s="22">
        <f t="shared" si="3"/>
        <v>42186.757120939525</v>
      </c>
      <c r="M7" s="5">
        <f>scrimecost*Meta!O4</f>
        <v>3028.9199999999996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21568.931290309189</v>
      </c>
      <c r="D8" s="5">
        <f t="shared" si="5"/>
        <v>21192.888619019712</v>
      </c>
      <c r="E8" s="5">
        <f t="shared" si="6"/>
        <v>11692.888619019712</v>
      </c>
      <c r="F8" s="5">
        <f t="shared" si="7"/>
        <v>4119.478134109936</v>
      </c>
      <c r="G8" s="5">
        <f t="shared" si="8"/>
        <v>17073.410484909775</v>
      </c>
      <c r="H8" s="22">
        <f t="shared" si="1"/>
        <v>9737.6253472518711</v>
      </c>
      <c r="I8" s="5">
        <f t="shared" si="9"/>
        <v>26197.565435284778</v>
      </c>
      <c r="J8" s="26">
        <f t="shared" si="2"/>
        <v>0.10692889103104487</v>
      </c>
      <c r="L8" s="22">
        <f t="shared" si="3"/>
        <v>43241.426048963011</v>
      </c>
      <c r="M8" s="5">
        <f>scrimecost*Meta!O5</f>
        <v>3498.48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22108.154572566917</v>
      </c>
      <c r="D9" s="5">
        <f t="shared" si="5"/>
        <v>21698.1408344952</v>
      </c>
      <c r="E9" s="5">
        <f t="shared" si="6"/>
        <v>12198.1408344952</v>
      </c>
      <c r="F9" s="5">
        <f t="shared" si="7"/>
        <v>4284.4429824626823</v>
      </c>
      <c r="G9" s="5">
        <f t="shared" si="8"/>
        <v>17413.697852032517</v>
      </c>
      <c r="H9" s="22">
        <f t="shared" si="1"/>
        <v>9981.0659809331664</v>
      </c>
      <c r="I9" s="5">
        <f t="shared" si="9"/>
        <v>26765.956676166898</v>
      </c>
      <c r="J9" s="26">
        <f t="shared" si="2"/>
        <v>0.10980733480383063</v>
      </c>
      <c r="L9" s="22">
        <f t="shared" si="3"/>
        <v>44322.461700187087</v>
      </c>
      <c r="M9" s="5">
        <f>scrimecost*Meta!O6</f>
        <v>4251.84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22660.858436881088</v>
      </c>
      <c r="D10" s="5">
        <f t="shared" si="5"/>
        <v>22216.024355357578</v>
      </c>
      <c r="E10" s="5">
        <f t="shared" si="6"/>
        <v>12716.024355357578</v>
      </c>
      <c r="F10" s="5">
        <f t="shared" si="7"/>
        <v>4453.5319520242492</v>
      </c>
      <c r="G10" s="5">
        <f t="shared" si="8"/>
        <v>17762.49240333333</v>
      </c>
      <c r="H10" s="22">
        <f t="shared" si="1"/>
        <v>10230.592630456495</v>
      </c>
      <c r="I10" s="5">
        <f t="shared" si="9"/>
        <v>27348.557698071068</v>
      </c>
      <c r="J10" s="26">
        <f t="shared" si="2"/>
        <v>0.11261557263093878</v>
      </c>
      <c r="L10" s="22">
        <f t="shared" si="3"/>
        <v>45430.52324269175</v>
      </c>
      <c r="M10" s="5">
        <f>scrimecost*Meta!O7</f>
        <v>4544.67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23227.379897803112</v>
      </c>
      <c r="D11" s="5">
        <f t="shared" si="5"/>
        <v>22746.854964241516</v>
      </c>
      <c r="E11" s="5">
        <f t="shared" si="6"/>
        <v>13246.854964241516</v>
      </c>
      <c r="F11" s="5">
        <f t="shared" si="7"/>
        <v>4626.8481458248552</v>
      </c>
      <c r="G11" s="5">
        <f t="shared" si="8"/>
        <v>18120.006818416659</v>
      </c>
      <c r="H11" s="22">
        <f t="shared" si="1"/>
        <v>10486.357446217906</v>
      </c>
      <c r="I11" s="5">
        <f t="shared" si="9"/>
        <v>27945.723745522839</v>
      </c>
      <c r="J11" s="26">
        <f t="shared" si="2"/>
        <v>0.11535531685250769</v>
      </c>
      <c r="L11" s="22">
        <f t="shared" si="3"/>
        <v>46566.286323759043</v>
      </c>
      <c r="M11" s="5">
        <f>scrimecost*Meta!O8</f>
        <v>4352.46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23808.064395248191</v>
      </c>
      <c r="D12" s="5">
        <f t="shared" si="5"/>
        <v>23290.956338347554</v>
      </c>
      <c r="E12" s="5">
        <f t="shared" si="6"/>
        <v>13790.956338347554</v>
      </c>
      <c r="F12" s="5">
        <f t="shared" si="7"/>
        <v>4804.4972444704763</v>
      </c>
      <c r="G12" s="5">
        <f t="shared" si="8"/>
        <v>18486.459093877078</v>
      </c>
      <c r="H12" s="22">
        <f t="shared" si="1"/>
        <v>10748.516382373355</v>
      </c>
      <c r="I12" s="5">
        <f t="shared" si="9"/>
        <v>28557.818944160914</v>
      </c>
      <c r="J12" s="26">
        <f t="shared" si="2"/>
        <v>0.11802823804428225</v>
      </c>
      <c r="L12" s="22">
        <f t="shared" si="3"/>
        <v>47730.443481853028</v>
      </c>
      <c r="M12" s="5">
        <f>scrimecost*Meta!O9</f>
        <v>3952.56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24403.266005129393</v>
      </c>
      <c r="D13" s="5">
        <f t="shared" si="5"/>
        <v>23848.660246806241</v>
      </c>
      <c r="E13" s="5">
        <f t="shared" si="6"/>
        <v>14348.660246806241</v>
      </c>
      <c r="F13" s="5">
        <f t="shared" si="7"/>
        <v>4986.5875705822382</v>
      </c>
      <c r="G13" s="5">
        <f t="shared" si="8"/>
        <v>18862.072676224001</v>
      </c>
      <c r="H13" s="22">
        <f t="shared" si="1"/>
        <v>11017.229291932686</v>
      </c>
      <c r="I13" s="5">
        <f t="shared" si="9"/>
        <v>29185.216522764931</v>
      </c>
      <c r="J13" s="26">
        <f t="shared" si="2"/>
        <v>0.12063596603625744</v>
      </c>
      <c r="L13" s="22">
        <f t="shared" si="3"/>
        <v>48923.704568899346</v>
      </c>
      <c r="M13" s="5">
        <f>scrimecost*Meta!O10</f>
        <v>3622.3199999999997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25013.347655257625</v>
      </c>
      <c r="D14" s="5">
        <f t="shared" si="5"/>
        <v>24420.306752976394</v>
      </c>
      <c r="E14" s="5">
        <f t="shared" si="6"/>
        <v>14920.306752976394</v>
      </c>
      <c r="F14" s="5">
        <f t="shared" si="7"/>
        <v>5173.2301548467931</v>
      </c>
      <c r="G14" s="5">
        <f t="shared" si="8"/>
        <v>19247.076598129599</v>
      </c>
      <c r="H14" s="22">
        <f t="shared" si="1"/>
        <v>11292.660024231003</v>
      </c>
      <c r="I14" s="5">
        <f t="shared" si="9"/>
        <v>29828.299040834048</v>
      </c>
      <c r="J14" s="26">
        <f t="shared" si="2"/>
        <v>0.12318009090647708</v>
      </c>
      <c r="L14" s="22">
        <f t="shared" si="3"/>
        <v>50146.797183121816</v>
      </c>
      <c r="M14" s="5">
        <f>scrimecost*Meta!O11</f>
        <v>3384.96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25638.681346639067</v>
      </c>
      <c r="D15" s="5">
        <f t="shared" si="5"/>
        <v>25006.244421800806</v>
      </c>
      <c r="E15" s="5">
        <f t="shared" si="6"/>
        <v>15506.244421800806</v>
      </c>
      <c r="F15" s="5">
        <f t="shared" si="7"/>
        <v>5364.5388037179628</v>
      </c>
      <c r="G15" s="5">
        <f t="shared" si="8"/>
        <v>19641.705618082844</v>
      </c>
      <c r="H15" s="22">
        <f t="shared" si="1"/>
        <v>11574.976524836778</v>
      </c>
      <c r="I15" s="5">
        <f t="shared" si="9"/>
        <v>30487.458621854908</v>
      </c>
      <c r="J15" s="26">
        <f t="shared" si="2"/>
        <v>0.12566216395059387</v>
      </c>
      <c r="L15" s="22">
        <f t="shared" si="3"/>
        <v>51400.467112699866</v>
      </c>
      <c r="M15" s="5">
        <f>scrimecost*Meta!O12</f>
        <v>3234.03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26279.648380305043</v>
      </c>
      <c r="D16" s="5">
        <f t="shared" si="5"/>
        <v>25606.830532345826</v>
      </c>
      <c r="E16" s="5">
        <f t="shared" si="6"/>
        <v>16106.830532345826</v>
      </c>
      <c r="F16" s="5">
        <f t="shared" si="7"/>
        <v>5560.6301688109124</v>
      </c>
      <c r="G16" s="5">
        <f t="shared" si="8"/>
        <v>20046.200363534914</v>
      </c>
      <c r="H16" s="22">
        <f t="shared" si="1"/>
        <v>11864.350937957697</v>
      </c>
      <c r="I16" s="5">
        <f t="shared" si="9"/>
        <v>31163.097192401277</v>
      </c>
      <c r="J16" s="26">
        <f t="shared" si="2"/>
        <v>0.12808369862778096</v>
      </c>
      <c r="L16" s="22">
        <f t="shared" si="3"/>
        <v>52685.478790517365</v>
      </c>
      <c r="M16" s="5">
        <f>scrimecost*Meta!O13</f>
        <v>2715.45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26936.639589812665</v>
      </c>
      <c r="D17" s="5">
        <f t="shared" si="5"/>
        <v>26222.431295654467</v>
      </c>
      <c r="E17" s="5">
        <f t="shared" si="6"/>
        <v>16722.431295654467</v>
      </c>
      <c r="F17" s="5">
        <f t="shared" si="7"/>
        <v>5761.623818031183</v>
      </c>
      <c r="G17" s="5">
        <f t="shared" si="8"/>
        <v>20460.807477623282</v>
      </c>
      <c r="H17" s="22">
        <f t="shared" si="1"/>
        <v>12160.959711406638</v>
      </c>
      <c r="I17" s="5">
        <f t="shared" si="9"/>
        <v>31855.626727211304</v>
      </c>
      <c r="J17" s="26">
        <f t="shared" si="2"/>
        <v>0.13044617148357318</v>
      </c>
      <c r="L17" s="22">
        <f t="shared" si="3"/>
        <v>54002.615760280292</v>
      </c>
      <c r="M17" s="5">
        <f>scrimecost*Meta!O14</f>
        <v>2715.45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27610.055579557982</v>
      </c>
      <c r="D18" s="5">
        <f t="shared" si="5"/>
        <v>26853.422078045831</v>
      </c>
      <c r="E18" s="5">
        <f t="shared" si="6"/>
        <v>17353.422078045831</v>
      </c>
      <c r="F18" s="5">
        <f t="shared" si="7"/>
        <v>5967.6423084819635</v>
      </c>
      <c r="G18" s="5">
        <f t="shared" si="8"/>
        <v>20885.779769563866</v>
      </c>
      <c r="H18" s="22">
        <f t="shared" si="1"/>
        <v>12464.983704191804</v>
      </c>
      <c r="I18" s="5">
        <f t="shared" si="9"/>
        <v>32565.469500391584</v>
      </c>
      <c r="J18" s="26">
        <f t="shared" si="2"/>
        <v>0.13275102305019981</v>
      </c>
      <c r="L18" s="22">
        <f t="shared" si="3"/>
        <v>55352.681154287297</v>
      </c>
      <c r="M18" s="5">
        <f>scrimecost*Meta!O15</f>
        <v>2715.45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28300.306969046931</v>
      </c>
      <c r="D19" s="5">
        <f t="shared" si="5"/>
        <v>27500.187629996974</v>
      </c>
      <c r="E19" s="5">
        <f t="shared" si="6"/>
        <v>18000.187629996974</v>
      </c>
      <c r="F19" s="5">
        <f t="shared" si="7"/>
        <v>6178.8112611940123</v>
      </c>
      <c r="G19" s="5">
        <f t="shared" si="8"/>
        <v>21321.376368802961</v>
      </c>
      <c r="H19" s="22">
        <f t="shared" si="1"/>
        <v>12776.608296796596</v>
      </c>
      <c r="I19" s="5">
        <f t="shared" si="9"/>
        <v>33293.058342901371</v>
      </c>
      <c r="J19" s="26">
        <f t="shared" si="2"/>
        <v>0.13499965872495751</v>
      </c>
      <c r="L19" s="22">
        <f t="shared" si="3"/>
        <v>56736.498183144475</v>
      </c>
      <c r="M19" s="5">
        <f>scrimecost*Meta!O16</f>
        <v>2715.45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29007.814643273108</v>
      </c>
      <c r="D20" s="5">
        <f t="shared" si="5"/>
        <v>28163.122320746905</v>
      </c>
      <c r="E20" s="5">
        <f t="shared" si="6"/>
        <v>18663.122320746905</v>
      </c>
      <c r="F20" s="5">
        <f t="shared" si="7"/>
        <v>6395.2594377238638</v>
      </c>
      <c r="G20" s="5">
        <f t="shared" si="8"/>
        <v>21767.862883023041</v>
      </c>
      <c r="H20" s="22">
        <f t="shared" si="1"/>
        <v>13096.023504216515</v>
      </c>
      <c r="I20" s="5">
        <f t="shared" si="9"/>
        <v>34038.836906473916</v>
      </c>
      <c r="J20" s="26">
        <f t="shared" si="2"/>
        <v>0.13719344962716012</v>
      </c>
      <c r="L20" s="22">
        <f t="shared" si="3"/>
        <v>58154.910637723093</v>
      </c>
      <c r="M20" s="5">
        <f>scrimecost*Meta!O17</f>
        <v>2715.45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29733.01000935493</v>
      </c>
      <c r="D21" s="5">
        <f t="shared" si="5"/>
        <v>28842.630378765571</v>
      </c>
      <c r="E21" s="5">
        <f t="shared" si="6"/>
        <v>19342.630378765571</v>
      </c>
      <c r="F21" s="5">
        <f t="shared" si="7"/>
        <v>6617.1188186669588</v>
      </c>
      <c r="G21" s="5">
        <f t="shared" si="8"/>
        <v>22225.51156009861</v>
      </c>
      <c r="H21" s="22">
        <f t="shared" si="1"/>
        <v>13423.424091821926</v>
      </c>
      <c r="I21" s="5">
        <f t="shared" si="9"/>
        <v>34803.259934135756</v>
      </c>
      <c r="J21" s="26">
        <f t="shared" si="2"/>
        <v>0.13933373343418703</v>
      </c>
      <c r="L21" s="22">
        <f t="shared" si="3"/>
        <v>59608.783403666166</v>
      </c>
      <c r="M21" s="5">
        <f>scrimecost*Meta!O18</f>
        <v>2189.13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30476.335259588799</v>
      </c>
      <c r="D22" s="5">
        <f t="shared" si="5"/>
        <v>29539.126138234707</v>
      </c>
      <c r="E22" s="5">
        <f t="shared" si="6"/>
        <v>20039.126138234707</v>
      </c>
      <c r="F22" s="5">
        <f t="shared" si="7"/>
        <v>6844.524684133632</v>
      </c>
      <c r="G22" s="5">
        <f t="shared" si="8"/>
        <v>22694.601454101074</v>
      </c>
      <c r="H22" s="22">
        <f t="shared" si="1"/>
        <v>13759.009694117472</v>
      </c>
      <c r="I22" s="5">
        <f t="shared" si="9"/>
        <v>35586.793537489146</v>
      </c>
      <c r="J22" s="26">
        <f t="shared" si="2"/>
        <v>0.14142181519714014</v>
      </c>
      <c r="L22" s="22">
        <f t="shared" si="3"/>
        <v>61099.002988757813</v>
      </c>
      <c r="M22" s="5">
        <f>scrimecost*Meta!O19</f>
        <v>2189.13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31238.243641078523</v>
      </c>
      <c r="D23" s="5">
        <f t="shared" si="5"/>
        <v>30253.034291690576</v>
      </c>
      <c r="E23" s="5">
        <f t="shared" si="6"/>
        <v>20753.034291690576</v>
      </c>
      <c r="F23" s="5">
        <f t="shared" si="7"/>
        <v>7077.6156962369732</v>
      </c>
      <c r="G23" s="5">
        <f t="shared" si="8"/>
        <v>23175.418595453601</v>
      </c>
      <c r="H23" s="22">
        <f t="shared" si="1"/>
        <v>14102.98493647041</v>
      </c>
      <c r="I23" s="5">
        <f t="shared" si="9"/>
        <v>36389.915480926371</v>
      </c>
      <c r="J23" s="26">
        <f t="shared" si="2"/>
        <v>0.14345896813660658</v>
      </c>
      <c r="L23" s="22">
        <f t="shared" si="3"/>
        <v>62626.478063476759</v>
      </c>
      <c r="M23" s="5">
        <f>scrimecost*Meta!O20</f>
        <v>2189.13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32019.199732105488</v>
      </c>
      <c r="D24" s="5">
        <f t="shared" si="5"/>
        <v>30984.790148982844</v>
      </c>
      <c r="E24" s="5">
        <f t="shared" si="6"/>
        <v>21484.790148982844</v>
      </c>
      <c r="F24" s="5">
        <f t="shared" si="7"/>
        <v>7316.5339836428984</v>
      </c>
      <c r="G24" s="5">
        <f t="shared" si="8"/>
        <v>23668.256165339946</v>
      </c>
      <c r="H24" s="22">
        <f t="shared" si="1"/>
        <v>14455.559559882171</v>
      </c>
      <c r="I24" s="5">
        <f t="shared" si="9"/>
        <v>37213.115472949539</v>
      </c>
      <c r="J24" s="26">
        <f t="shared" si="2"/>
        <v>0.14544643441901287</v>
      </c>
      <c r="L24" s="22">
        <f t="shared" si="3"/>
        <v>64192.140015063684</v>
      </c>
      <c r="M24" s="5">
        <f>scrimecost*Meta!O21</f>
        <v>2189.13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32819.679725408125</v>
      </c>
      <c r="D25" s="5">
        <f t="shared" si="5"/>
        <v>31734.839902707416</v>
      </c>
      <c r="E25" s="5">
        <f t="shared" si="6"/>
        <v>22234.839902707416</v>
      </c>
      <c r="F25" s="5">
        <f t="shared" si="7"/>
        <v>7561.4252282339712</v>
      </c>
      <c r="G25" s="5">
        <f t="shared" si="8"/>
        <v>24173.414674473446</v>
      </c>
      <c r="H25" s="22">
        <f t="shared" si="1"/>
        <v>14816.948548879222</v>
      </c>
      <c r="I25" s="5">
        <f t="shared" si="9"/>
        <v>38056.895464773275</v>
      </c>
      <c r="J25" s="26">
        <f t="shared" si="2"/>
        <v>0.14738542591404341</v>
      </c>
      <c r="L25" s="22">
        <f t="shared" si="3"/>
        <v>65796.94351544026</v>
      </c>
      <c r="M25" s="5">
        <f>scrimecost*Meta!O22</f>
        <v>2189.13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33640.171718543315</v>
      </c>
      <c r="D26" s="5">
        <f t="shared" si="5"/>
        <v>32503.640900275088</v>
      </c>
      <c r="E26" s="5">
        <f t="shared" si="6"/>
        <v>23003.640900275088</v>
      </c>
      <c r="F26" s="5">
        <f t="shared" si="7"/>
        <v>7812.4387539398158</v>
      </c>
      <c r="G26" s="5">
        <f t="shared" si="8"/>
        <v>24691.202146335272</v>
      </c>
      <c r="H26" s="22">
        <f t="shared" si="1"/>
        <v>15187.3722626012</v>
      </c>
      <c r="I26" s="5">
        <f t="shared" si="9"/>
        <v>38921.7699563926</v>
      </c>
      <c r="J26" s="26">
        <f t="shared" si="2"/>
        <v>0.14927712493358533</v>
      </c>
      <c r="L26" s="22">
        <f t="shared" si="3"/>
        <v>67441.867103326265</v>
      </c>
      <c r="M26" s="5">
        <f>scrimecost*Meta!O23</f>
        <v>1698.9299999999998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34481.176011506905</v>
      </c>
      <c r="D27" s="5">
        <f t="shared" si="5"/>
        <v>33291.661922781976</v>
      </c>
      <c r="E27" s="5">
        <f t="shared" si="6"/>
        <v>23791.661922781976</v>
      </c>
      <c r="F27" s="5">
        <f t="shared" si="7"/>
        <v>8069.727617788315</v>
      </c>
      <c r="G27" s="5">
        <f t="shared" si="8"/>
        <v>25221.934304993661</v>
      </c>
      <c r="H27" s="22">
        <f t="shared" si="1"/>
        <v>15567.05656916623</v>
      </c>
      <c r="I27" s="5">
        <f t="shared" si="9"/>
        <v>39808.266310302424</v>
      </c>
      <c r="J27" s="26">
        <f t="shared" si="2"/>
        <v>0.15112268495265072</v>
      </c>
      <c r="L27" s="22">
        <f t="shared" si="3"/>
        <v>69127.91378090941</v>
      </c>
      <c r="M27" s="5">
        <f>scrimecost*Meta!O24</f>
        <v>1698.9299999999998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35343.205411794574</v>
      </c>
      <c r="D28" s="5">
        <f t="shared" si="5"/>
        <v>34099.383470851521</v>
      </c>
      <c r="E28" s="5">
        <f t="shared" si="6"/>
        <v>24599.383470851521</v>
      </c>
      <c r="F28" s="5">
        <f t="shared" si="7"/>
        <v>8333.4487032330217</v>
      </c>
      <c r="G28" s="5">
        <f t="shared" si="8"/>
        <v>25765.934767618499</v>
      </c>
      <c r="H28" s="22">
        <f t="shared" si="1"/>
        <v>15956.232983395388</v>
      </c>
      <c r="I28" s="5">
        <f t="shared" si="9"/>
        <v>40716.925073059974</v>
      </c>
      <c r="J28" s="26">
        <f t="shared" si="2"/>
        <v>0.15292323131271446</v>
      </c>
      <c r="L28" s="22">
        <f t="shared" si="3"/>
        <v>70856.111625432153</v>
      </c>
      <c r="M28" s="5">
        <f>scrimecost*Meta!O25</f>
        <v>1698.9299999999998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36226.785547089436</v>
      </c>
      <c r="D29" s="5">
        <f t="shared" si="5"/>
        <v>34927.298057622807</v>
      </c>
      <c r="E29" s="5">
        <f t="shared" si="6"/>
        <v>25427.298057622807</v>
      </c>
      <c r="F29" s="5">
        <f t="shared" si="7"/>
        <v>8603.7628158138468</v>
      </c>
      <c r="G29" s="5">
        <f t="shared" si="8"/>
        <v>26323.535241808961</v>
      </c>
      <c r="H29" s="22">
        <f t="shared" si="1"/>
        <v>16355.138807980273</v>
      </c>
      <c r="I29" s="5">
        <f t="shared" si="9"/>
        <v>41648.300304886478</v>
      </c>
      <c r="J29" s="26">
        <f t="shared" si="2"/>
        <v>0.15467986190789859</v>
      </c>
      <c r="L29" s="22">
        <f t="shared" si="3"/>
        <v>72627.514416067948</v>
      </c>
      <c r="M29" s="5">
        <f>scrimecost*Meta!O26</f>
        <v>1698.9299999999998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37132.455185766667</v>
      </c>
      <c r="D30" s="5">
        <f t="shared" si="5"/>
        <v>35775.910509063375</v>
      </c>
      <c r="E30" s="5">
        <f t="shared" si="6"/>
        <v>26275.910509063375</v>
      </c>
      <c r="F30" s="5">
        <f t="shared" si="7"/>
        <v>8880.8347812091924</v>
      </c>
      <c r="G30" s="5">
        <f t="shared" si="8"/>
        <v>26895.075727854182</v>
      </c>
      <c r="H30" s="22">
        <f t="shared" si="1"/>
        <v>16764.017278179777</v>
      </c>
      <c r="I30" s="5">
        <f t="shared" si="9"/>
        <v>42602.959917508633</v>
      </c>
      <c r="J30" s="26">
        <f t="shared" si="2"/>
        <v>0.15639364785441973</v>
      </c>
      <c r="L30" s="22">
        <f t="shared" si="3"/>
        <v>74443.20227646963</v>
      </c>
      <c r="M30" s="5">
        <f>scrimecost*Meta!O27</f>
        <v>1698.9299999999998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38060.766565410828</v>
      </c>
      <c r="D31" s="5">
        <f t="shared" si="5"/>
        <v>36645.738271789953</v>
      </c>
      <c r="E31" s="5">
        <f t="shared" si="6"/>
        <v>27145.738271789953</v>
      </c>
      <c r="F31" s="5">
        <f t="shared" si="7"/>
        <v>9164.8335457394205</v>
      </c>
      <c r="G31" s="5">
        <f t="shared" si="8"/>
        <v>27480.904726050532</v>
      </c>
      <c r="H31" s="22">
        <f t="shared" si="1"/>
        <v>17183.117710134269</v>
      </c>
      <c r="I31" s="5">
        <f t="shared" si="9"/>
        <v>43581.486020446348</v>
      </c>
      <c r="J31" s="26">
        <f t="shared" si="2"/>
        <v>0.15806563414370861</v>
      </c>
      <c r="L31" s="22">
        <f t="shared" si="3"/>
        <v>76304.282333381372</v>
      </c>
      <c r="M31" s="5">
        <f>scrimecost*Meta!O28</f>
        <v>1486.08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39012.2857295461</v>
      </c>
      <c r="D32" s="5">
        <f t="shared" si="5"/>
        <v>37537.311728584704</v>
      </c>
      <c r="E32" s="5">
        <f t="shared" si="6"/>
        <v>28037.311728584704</v>
      </c>
      <c r="F32" s="5">
        <f t="shared" si="7"/>
        <v>9455.9322793829051</v>
      </c>
      <c r="G32" s="5">
        <f t="shared" si="8"/>
        <v>28081.379449201799</v>
      </c>
      <c r="H32" s="22">
        <f t="shared" si="1"/>
        <v>17612.695652887622</v>
      </c>
      <c r="I32" s="5">
        <f t="shared" si="9"/>
        <v>44584.475275957506</v>
      </c>
      <c r="J32" s="26">
        <f t="shared" si="2"/>
        <v>0.15969684027960024</v>
      </c>
      <c r="L32" s="22">
        <f t="shared" si="3"/>
        <v>78211.889391715915</v>
      </c>
      <c r="M32" s="5">
        <f>scrimecost*Meta!O29</f>
        <v>1486.08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39987.592872784749</v>
      </c>
      <c r="D33" s="5">
        <f t="shared" si="5"/>
        <v>38451.174521799316</v>
      </c>
      <c r="E33" s="5">
        <f t="shared" si="6"/>
        <v>28951.174521799316</v>
      </c>
      <c r="F33" s="5">
        <f t="shared" si="7"/>
        <v>9754.3084813674759</v>
      </c>
      <c r="G33" s="5">
        <f t="shared" si="8"/>
        <v>28696.86604043184</v>
      </c>
      <c r="H33" s="22">
        <f t="shared" si="1"/>
        <v>18053.013044209816</v>
      </c>
      <c r="I33" s="5">
        <f t="shared" si="9"/>
        <v>45612.539262856437</v>
      </c>
      <c r="J33" s="26">
        <f t="shared" si="2"/>
        <v>0.16128826089998222</v>
      </c>
      <c r="L33" s="22">
        <f t="shared" si="3"/>
        <v>80167.186626508788</v>
      </c>
      <c r="M33" s="5">
        <f>scrimecost*Meta!O30</f>
        <v>1486.08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40987.282694604364</v>
      </c>
      <c r="D34" s="5">
        <f t="shared" si="5"/>
        <v>39387.883884844297</v>
      </c>
      <c r="E34" s="5">
        <f t="shared" si="6"/>
        <v>29887.883884844297</v>
      </c>
      <c r="F34" s="5">
        <f t="shared" si="7"/>
        <v>10060.144088401663</v>
      </c>
      <c r="G34" s="5">
        <f t="shared" si="8"/>
        <v>29327.739796442635</v>
      </c>
      <c r="H34" s="22">
        <f t="shared" si="1"/>
        <v>18504.338370315061</v>
      </c>
      <c r="I34" s="5">
        <f t="shared" si="9"/>
        <v>46666.304849427848</v>
      </c>
      <c r="J34" s="26">
        <f t="shared" si="2"/>
        <v>0.1628408663832818</v>
      </c>
      <c r="L34" s="22">
        <f t="shared" si="3"/>
        <v>82171.366292171529</v>
      </c>
      <c r="M34" s="5">
        <f>scrimecost*Meta!O31</f>
        <v>1486.08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42011.964761969473</v>
      </c>
      <c r="D35" s="5">
        <f t="shared" si="5"/>
        <v>40348.010981965403</v>
      </c>
      <c r="E35" s="5">
        <f t="shared" si="6"/>
        <v>30848.010981965403</v>
      </c>
      <c r="F35" s="5">
        <f t="shared" si="7"/>
        <v>10373.625585611704</v>
      </c>
      <c r="G35" s="5">
        <f t="shared" si="8"/>
        <v>29974.385396353697</v>
      </c>
      <c r="H35" s="22">
        <f t="shared" si="1"/>
        <v>18966.946829572931</v>
      </c>
      <c r="I35" s="5">
        <f t="shared" si="9"/>
        <v>47746.414575663533</v>
      </c>
      <c r="J35" s="26">
        <f t="shared" si="2"/>
        <v>0.16435560344015945</v>
      </c>
      <c r="L35" s="22">
        <f t="shared" si="3"/>
        <v>84225.650449475797</v>
      </c>
      <c r="M35" s="5">
        <f>scrimecost*Meta!O32</f>
        <v>1486.08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43062.26388101872</v>
      </c>
      <c r="D36" s="5">
        <f t="shared" si="5"/>
        <v>41332.141256514544</v>
      </c>
      <c r="E36" s="5">
        <f t="shared" si="6"/>
        <v>31832.141256514544</v>
      </c>
      <c r="F36" s="5">
        <f t="shared" si="7"/>
        <v>10694.944120251999</v>
      </c>
      <c r="G36" s="5">
        <f t="shared" si="8"/>
        <v>30637.197136262545</v>
      </c>
      <c r="H36" s="22">
        <f t="shared" si="1"/>
        <v>19441.120500312263</v>
      </c>
      <c r="I36" s="5">
        <f t="shared" si="9"/>
        <v>48853.527045055132</v>
      </c>
      <c r="J36" s="26">
        <f t="shared" si="2"/>
        <v>0.16583339569077177</v>
      </c>
      <c r="L36" s="22">
        <f t="shared" si="3"/>
        <v>86331.291710712714</v>
      </c>
      <c r="M36" s="5">
        <f>scrimecost*Meta!O33</f>
        <v>1200.99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44138.820478044181</v>
      </c>
      <c r="D37" s="5">
        <f t="shared" ref="D37:D56" si="12">IF(A37&lt;startage,1,0)*(C37*(1-initialunempprob))+IF(A37=startage,1,0)*(C37*(1-unempprob))+IF(A37&gt;startage,1,0)*(C37*(1-unempprob)+unempprob*300*52)</f>
        <v>42340.874787927401</v>
      </c>
      <c r="E37" s="5">
        <f t="shared" si="6"/>
        <v>32840.874787927401</v>
      </c>
      <c r="F37" s="5">
        <f t="shared" si="7"/>
        <v>11024.295618258297</v>
      </c>
      <c r="G37" s="5">
        <f t="shared" si="8"/>
        <v>31316.579169669105</v>
      </c>
      <c r="H37" s="22">
        <f t="shared" ref="H37:H56" si="13">benefits*B37/expnorm</f>
        <v>19927.148512820062</v>
      </c>
      <c r="I37" s="5">
        <f t="shared" ref="I37:I56" si="14">G37+IF(A37&lt;startage,1,0)*(H37*(1-initialunempprob))+IF(A37&gt;=startage,1,0)*(H37*(1-unempprob))</f>
        <v>49988.317326181503</v>
      </c>
      <c r="J37" s="26">
        <f t="shared" ref="J37:J56" si="15">(F37-(IF(A37&gt;startage,1,0)*(unempprob*300*52)))/(IF(A37&lt;startage,1,0)*((C37+H37)*(1-initialunempprob))+IF(A37&gt;=startage,1,0)*((C37+H37)*(1-unempprob)))</f>
        <v>0.1672751442279545</v>
      </c>
      <c r="L37" s="22">
        <f t="shared" ref="L37:L56" si="16">(sincome+sbenefits)*(1-sunemp)*B37/expnorm</f>
        <v>88489.574003480506</v>
      </c>
      <c r="M37" s="5">
        <f>scrimecost*Meta!O34</f>
        <v>1200.99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45242.290989995279</v>
      </c>
      <c r="D38" s="5">
        <f t="shared" si="12"/>
        <v>43374.826657625585</v>
      </c>
      <c r="E38" s="5">
        <f t="shared" si="6"/>
        <v>33874.826657625585</v>
      </c>
      <c r="F38" s="5">
        <f t="shared" si="7"/>
        <v>11361.880903714753</v>
      </c>
      <c r="G38" s="5">
        <f t="shared" si="8"/>
        <v>32012.945753910833</v>
      </c>
      <c r="H38" s="22">
        <f t="shared" si="13"/>
        <v>20425.327225640565</v>
      </c>
      <c r="I38" s="5">
        <f t="shared" si="14"/>
        <v>51151.477364336046</v>
      </c>
      <c r="J38" s="26">
        <f t="shared" si="15"/>
        <v>0.16868172816666938</v>
      </c>
      <c r="L38" s="22">
        <f t="shared" si="16"/>
        <v>90701.813353567515</v>
      </c>
      <c r="M38" s="5">
        <f>scrimecost*Meta!O35</f>
        <v>1200.99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46373.34826474516</v>
      </c>
      <c r="D39" s="5">
        <f t="shared" si="12"/>
        <v>44434.627324066219</v>
      </c>
      <c r="E39" s="5">
        <f t="shared" si="6"/>
        <v>34934.627324066219</v>
      </c>
      <c r="F39" s="5">
        <f t="shared" si="7"/>
        <v>11751.368553714243</v>
      </c>
      <c r="G39" s="5">
        <f t="shared" si="8"/>
        <v>32683.258770351975</v>
      </c>
      <c r="H39" s="22">
        <f t="shared" si="13"/>
        <v>20935.960406281578</v>
      </c>
      <c r="I39" s="5">
        <f t="shared" si="14"/>
        <v>52300.253671037819</v>
      </c>
      <c r="J39" s="26">
        <f t="shared" si="15"/>
        <v>0.17074313700261234</v>
      </c>
      <c r="L39" s="22">
        <f t="shared" si="16"/>
        <v>92969.358687406711</v>
      </c>
      <c r="M39" s="5">
        <f>scrimecost*Meta!O36</f>
        <v>1200.99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47532.681971363781</v>
      </c>
      <c r="D40" s="5">
        <f t="shared" si="12"/>
        <v>45520.923007167868</v>
      </c>
      <c r="E40" s="5">
        <f t="shared" si="6"/>
        <v>36020.923007167868</v>
      </c>
      <c r="F40" s="5">
        <f t="shared" si="7"/>
        <v>12214.673662557096</v>
      </c>
      <c r="G40" s="5">
        <f t="shared" si="8"/>
        <v>33306.249344610769</v>
      </c>
      <c r="H40" s="22">
        <f t="shared" si="13"/>
        <v>21459.359416438616</v>
      </c>
      <c r="I40" s="5">
        <f t="shared" si="14"/>
        <v>53413.669117813755</v>
      </c>
      <c r="J40" s="26">
        <f t="shared" si="15"/>
        <v>0.17374552334902157</v>
      </c>
      <c r="L40" s="22">
        <f t="shared" si="16"/>
        <v>95293.592654591863</v>
      </c>
      <c r="M40" s="5">
        <f>scrimecost*Meta!O37</f>
        <v>1200.99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48720.999020647883</v>
      </c>
      <c r="D41" s="5">
        <f t="shared" si="12"/>
        <v>46634.376082347073</v>
      </c>
      <c r="E41" s="5">
        <f t="shared" si="6"/>
        <v>37134.376082347073</v>
      </c>
      <c r="F41" s="5">
        <f t="shared" si="7"/>
        <v>12689.561399121027</v>
      </c>
      <c r="G41" s="5">
        <f t="shared" si="8"/>
        <v>33944.814683226046</v>
      </c>
      <c r="H41" s="22">
        <f t="shared" si="13"/>
        <v>21995.843401849583</v>
      </c>
      <c r="I41" s="5">
        <f t="shared" si="14"/>
        <v>54554.919950759111</v>
      </c>
      <c r="J41" s="26">
        <f t="shared" si="15"/>
        <v>0.17667468076015261</v>
      </c>
      <c r="L41" s="22">
        <f t="shared" si="16"/>
        <v>97675.932470956672</v>
      </c>
      <c r="M41" s="5">
        <f>scrimecost*Meta!O38</f>
        <v>802.38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49939.023996164076</v>
      </c>
      <c r="D42" s="5">
        <f t="shared" si="12"/>
        <v>47775.665484405748</v>
      </c>
      <c r="E42" s="5">
        <f t="shared" si="6"/>
        <v>38275.665484405748</v>
      </c>
      <c r="F42" s="5">
        <f t="shared" si="7"/>
        <v>13176.321329099052</v>
      </c>
      <c r="G42" s="5">
        <f t="shared" si="8"/>
        <v>34599.344155306695</v>
      </c>
      <c r="H42" s="22">
        <f t="shared" si="13"/>
        <v>22545.739486895818</v>
      </c>
      <c r="I42" s="5">
        <f t="shared" si="14"/>
        <v>55724.702054528083</v>
      </c>
      <c r="J42" s="26">
        <f t="shared" si="15"/>
        <v>0.1795323953075974</v>
      </c>
      <c r="L42" s="22">
        <f t="shared" si="16"/>
        <v>100117.83078273058</v>
      </c>
      <c r="M42" s="5">
        <f>scrimecost*Meta!O39</f>
        <v>802.38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51187.499596068163</v>
      </c>
      <c r="D43" s="5">
        <f t="shared" si="12"/>
        <v>48945.487121515871</v>
      </c>
      <c r="E43" s="5">
        <f t="shared" si="6"/>
        <v>39445.487121515871</v>
      </c>
      <c r="F43" s="5">
        <f t="shared" si="7"/>
        <v>13675.250257326519</v>
      </c>
      <c r="G43" s="5">
        <f t="shared" si="8"/>
        <v>35270.236864189355</v>
      </c>
      <c r="H43" s="22">
        <f t="shared" si="13"/>
        <v>23109.382974068209</v>
      </c>
      <c r="I43" s="5">
        <f t="shared" si="14"/>
        <v>56923.728710891271</v>
      </c>
      <c r="J43" s="26">
        <f t="shared" si="15"/>
        <v>0.18232040950022649</v>
      </c>
      <c r="L43" s="22">
        <f t="shared" si="16"/>
        <v>102620.77655229882</v>
      </c>
      <c r="M43" s="5">
        <f>scrimecost*Meta!O40</f>
        <v>802.38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52467.187085969868</v>
      </c>
      <c r="D44" s="5">
        <f t="shared" si="12"/>
        <v>50144.554299553769</v>
      </c>
      <c r="E44" s="5">
        <f t="shared" si="6"/>
        <v>40644.554299553769</v>
      </c>
      <c r="F44" s="5">
        <f t="shared" si="7"/>
        <v>14186.652408759683</v>
      </c>
      <c r="G44" s="5">
        <f t="shared" si="8"/>
        <v>35957.901890794084</v>
      </c>
      <c r="H44" s="22">
        <f t="shared" si="13"/>
        <v>23687.117548419916</v>
      </c>
      <c r="I44" s="5">
        <f t="shared" si="14"/>
        <v>58152.731033663542</v>
      </c>
      <c r="J44" s="26">
        <f t="shared" si="15"/>
        <v>0.18504042334669391</v>
      </c>
      <c r="L44" s="22">
        <f t="shared" si="16"/>
        <v>105186.29596610629</v>
      </c>
      <c r="M44" s="5">
        <f>scrimecost*Meta!O41</f>
        <v>802.38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53778.866763119113</v>
      </c>
      <c r="D45" s="5">
        <f t="shared" si="12"/>
        <v>51373.598157042616</v>
      </c>
      <c r="E45" s="5">
        <f t="shared" si="6"/>
        <v>41873.598157042616</v>
      </c>
      <c r="F45" s="5">
        <f t="shared" si="7"/>
        <v>14710.839613978675</v>
      </c>
      <c r="G45" s="5">
        <f t="shared" si="8"/>
        <v>36662.758543063945</v>
      </c>
      <c r="H45" s="22">
        <f t="shared" si="13"/>
        <v>24279.29548713041</v>
      </c>
      <c r="I45" s="5">
        <f t="shared" si="14"/>
        <v>59412.458414505141</v>
      </c>
      <c r="J45" s="26">
        <f t="shared" si="15"/>
        <v>0.187694095392028</v>
      </c>
      <c r="L45" s="22">
        <f t="shared" si="16"/>
        <v>107815.95336525895</v>
      </c>
      <c r="M45" s="5">
        <f>scrimecost*Meta!O42</f>
        <v>802.38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55123.338432197088</v>
      </c>
      <c r="D46" s="5">
        <f t="shared" si="12"/>
        <v>52633.36811096868</v>
      </c>
      <c r="E46" s="5">
        <f t="shared" si="6"/>
        <v>43133.36811096868</v>
      </c>
      <c r="F46" s="5">
        <f t="shared" si="7"/>
        <v>15248.131499328141</v>
      </c>
      <c r="G46" s="5">
        <f t="shared" si="8"/>
        <v>37385.236611640539</v>
      </c>
      <c r="H46" s="22">
        <f t="shared" si="13"/>
        <v>24886.277874308671</v>
      </c>
      <c r="I46" s="5">
        <f t="shared" si="14"/>
        <v>60703.678979867764</v>
      </c>
      <c r="J46" s="26">
        <f t="shared" si="15"/>
        <v>0.19028304372893928</v>
      </c>
      <c r="L46" s="22">
        <f t="shared" si="16"/>
        <v>110511.35219939041</v>
      </c>
      <c r="M46" s="5">
        <f>scrimecost*Meta!O43</f>
        <v>445.04999999999995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56501.421893002014</v>
      </c>
      <c r="D47" s="5">
        <f t="shared" si="12"/>
        <v>53924.632313742892</v>
      </c>
      <c r="E47" s="5">
        <f t="shared" si="6"/>
        <v>44424.632313742892</v>
      </c>
      <c r="F47" s="5">
        <f t="shared" si="7"/>
        <v>15798.855681811343</v>
      </c>
      <c r="G47" s="5">
        <f t="shared" si="8"/>
        <v>38125.776631931549</v>
      </c>
      <c r="H47" s="22">
        <f t="shared" si="13"/>
        <v>25508.434821166386</v>
      </c>
      <c r="I47" s="5">
        <f t="shared" si="14"/>
        <v>62027.180059364458</v>
      </c>
      <c r="J47" s="26">
        <f t="shared" si="15"/>
        <v>0.19280884698446249</v>
      </c>
      <c r="L47" s="22">
        <f t="shared" si="16"/>
        <v>113274.13600437516</v>
      </c>
      <c r="M47" s="5">
        <f>scrimecost*Meta!O44</f>
        <v>445.04999999999995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57913.957440327067</v>
      </c>
      <c r="D48" s="5">
        <f t="shared" si="12"/>
        <v>55248.178121586468</v>
      </c>
      <c r="E48" s="5">
        <f t="shared" si="6"/>
        <v>45748.178121586468</v>
      </c>
      <c r="F48" s="5">
        <f t="shared" si="7"/>
        <v>16363.347968856629</v>
      </c>
      <c r="G48" s="5">
        <f t="shared" si="8"/>
        <v>38884.830152729839</v>
      </c>
      <c r="H48" s="22">
        <f t="shared" si="13"/>
        <v>26146.145691695547</v>
      </c>
      <c r="I48" s="5">
        <f t="shared" si="14"/>
        <v>63383.768665848569</v>
      </c>
      <c r="J48" s="26">
        <f t="shared" si="15"/>
        <v>0.19527304528253395</v>
      </c>
      <c r="L48" s="22">
        <f t="shared" si="16"/>
        <v>116105.98940448454</v>
      </c>
      <c r="M48" s="5">
        <f>scrimecost*Meta!O45</f>
        <v>445.04999999999995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59361.806376335226</v>
      </c>
      <c r="D49" s="5">
        <f t="shared" si="12"/>
        <v>56604.812574626114</v>
      </c>
      <c r="E49" s="5">
        <f t="shared" si="6"/>
        <v>47104.812574626114</v>
      </c>
      <c r="F49" s="5">
        <f t="shared" si="7"/>
        <v>16941.952563078037</v>
      </c>
      <c r="G49" s="5">
        <f t="shared" si="8"/>
        <v>39662.86001154808</v>
      </c>
      <c r="H49" s="22">
        <f t="shared" si="13"/>
        <v>26799.799333987929</v>
      </c>
      <c r="I49" s="5">
        <f t="shared" si="14"/>
        <v>64774.271987494772</v>
      </c>
      <c r="J49" s="26">
        <f t="shared" si="15"/>
        <v>0.1976771411830914</v>
      </c>
      <c r="L49" s="22">
        <f t="shared" si="16"/>
        <v>119008.63913959663</v>
      </c>
      <c r="M49" s="5">
        <f>scrimecost*Meta!O46</f>
        <v>445.04999999999995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60845.851535743619</v>
      </c>
      <c r="D50" s="5">
        <f t="shared" si="12"/>
        <v>57995.362888991775</v>
      </c>
      <c r="E50" s="5">
        <f t="shared" si="6"/>
        <v>48495.362888991775</v>
      </c>
      <c r="F50" s="5">
        <f t="shared" si="7"/>
        <v>17535.022272154991</v>
      </c>
      <c r="G50" s="5">
        <f t="shared" si="8"/>
        <v>40460.34061683678</v>
      </c>
      <c r="H50" s="22">
        <f t="shared" si="13"/>
        <v>27469.79431733763</v>
      </c>
      <c r="I50" s="5">
        <f t="shared" si="14"/>
        <v>66199.537892182139</v>
      </c>
      <c r="J50" s="26">
        <f t="shared" si="15"/>
        <v>0.20002260059826943</v>
      </c>
      <c r="L50" s="22">
        <f t="shared" si="16"/>
        <v>121983.85511808655</v>
      </c>
      <c r="M50" s="5">
        <f>scrimecost*Meta!O47</f>
        <v>445.04999999999995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62366.997824137186</v>
      </c>
      <c r="D51" s="5">
        <f t="shared" si="12"/>
        <v>59420.676961216552</v>
      </c>
      <c r="E51" s="5">
        <f t="shared" si="6"/>
        <v>49920.676961216552</v>
      </c>
      <c r="F51" s="5">
        <f t="shared" si="7"/>
        <v>18142.918723958861</v>
      </c>
      <c r="G51" s="5">
        <f t="shared" si="8"/>
        <v>41277.758237257687</v>
      </c>
      <c r="H51" s="22">
        <f t="shared" si="13"/>
        <v>28156.539175271064</v>
      </c>
      <c r="I51" s="5">
        <f t="shared" si="14"/>
        <v>67660.435444486677</v>
      </c>
      <c r="J51" s="26">
        <f t="shared" si="15"/>
        <v>0.20231085368624807</v>
      </c>
      <c r="L51" s="22">
        <f t="shared" si="16"/>
        <v>125033.4514960387</v>
      </c>
      <c r="M51" s="5">
        <f>scrimecost*Meta!O48</f>
        <v>234.78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63926.172769740631</v>
      </c>
      <c r="D52" s="5">
        <f t="shared" si="12"/>
        <v>60881.623885246976</v>
      </c>
      <c r="E52" s="5">
        <f t="shared" si="6"/>
        <v>51381.623885246976</v>
      </c>
      <c r="F52" s="5">
        <f t="shared" si="7"/>
        <v>18766.012587057834</v>
      </c>
      <c r="G52" s="5">
        <f t="shared" si="8"/>
        <v>42115.611298189142</v>
      </c>
      <c r="H52" s="22">
        <f t="shared" si="13"/>
        <v>28860.452654652847</v>
      </c>
      <c r="I52" s="5">
        <f t="shared" si="14"/>
        <v>69157.85543559886</v>
      </c>
      <c r="J52" s="26">
        <f t="shared" si="15"/>
        <v>0.20454329572330029</v>
      </c>
      <c r="L52" s="22">
        <f t="shared" si="16"/>
        <v>128159.28778343969</v>
      </c>
      <c r="M52" s="5">
        <f>scrimecost*Meta!O49</f>
        <v>234.78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65524.327088984137</v>
      </c>
      <c r="D53" s="5">
        <f t="shared" si="12"/>
        <v>62379.094482378139</v>
      </c>
      <c r="E53" s="5">
        <f t="shared" si="6"/>
        <v>52879.094482378139</v>
      </c>
      <c r="F53" s="5">
        <f t="shared" si="7"/>
        <v>19404.683796734276</v>
      </c>
      <c r="G53" s="5">
        <f t="shared" si="8"/>
        <v>42974.410685643859</v>
      </c>
      <c r="H53" s="22">
        <f t="shared" si="13"/>
        <v>29581.963971019162</v>
      </c>
      <c r="I53" s="5">
        <f t="shared" si="14"/>
        <v>70692.710926488813</v>
      </c>
      <c r="J53" s="26">
        <f t="shared" si="15"/>
        <v>0.20672128795457079</v>
      </c>
      <c r="L53" s="22">
        <f t="shared" si="16"/>
        <v>131363.26997802567</v>
      </c>
      <c r="M53" s="5">
        <f>scrimecost*Meta!O50</f>
        <v>234.78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67162.435266208748</v>
      </c>
      <c r="D54" s="5">
        <f t="shared" si="12"/>
        <v>63914.001844437604</v>
      </c>
      <c r="E54" s="5">
        <f t="shared" si="6"/>
        <v>54414.001844437604</v>
      </c>
      <c r="F54" s="5">
        <f t="shared" si="7"/>
        <v>20059.321786652639</v>
      </c>
      <c r="G54" s="5">
        <f t="shared" si="8"/>
        <v>43854.680057784964</v>
      </c>
      <c r="H54" s="22">
        <f t="shared" si="13"/>
        <v>30321.513070294641</v>
      </c>
      <c r="I54" s="5">
        <f t="shared" si="14"/>
        <v>72265.937804651039</v>
      </c>
      <c r="J54" s="26">
        <f t="shared" si="15"/>
        <v>0.20884615842410306</v>
      </c>
      <c r="L54" s="22">
        <f t="shared" si="16"/>
        <v>134647.35172747629</v>
      </c>
      <c r="M54" s="5">
        <f>scrimecost*Meta!O51</f>
        <v>234.78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68841.49614786396</v>
      </c>
      <c r="D55" s="5">
        <f t="shared" si="12"/>
        <v>65487.28189054854</v>
      </c>
      <c r="E55" s="5">
        <f t="shared" si="6"/>
        <v>55987.28189054854</v>
      </c>
      <c r="F55" s="5">
        <f t="shared" si="7"/>
        <v>20730.325726318952</v>
      </c>
      <c r="G55" s="5">
        <f t="shared" si="8"/>
        <v>44756.956164229588</v>
      </c>
      <c r="H55" s="22">
        <f t="shared" si="13"/>
        <v>31079.550897052006</v>
      </c>
      <c r="I55" s="5">
        <f t="shared" si="14"/>
        <v>73878.495354767321</v>
      </c>
      <c r="J55" s="26">
        <f t="shared" si="15"/>
        <v>0.21091920278462226</v>
      </c>
      <c r="L55" s="22">
        <f t="shared" si="16"/>
        <v>138013.53552066319</v>
      </c>
      <c r="M55" s="5">
        <f>scrimecost*Meta!O52</f>
        <v>234.78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70562.533551560555</v>
      </c>
      <c r="D56" s="5">
        <f t="shared" si="12"/>
        <v>67099.893937812245</v>
      </c>
      <c r="E56" s="5">
        <f t="shared" si="6"/>
        <v>57599.893937812245</v>
      </c>
      <c r="F56" s="5">
        <f t="shared" si="7"/>
        <v>21418.104764476921</v>
      </c>
      <c r="G56" s="5">
        <f t="shared" si="8"/>
        <v>45681.789173335324</v>
      </c>
      <c r="H56" s="22">
        <f t="shared" si="13"/>
        <v>31856.539669478312</v>
      </c>
      <c r="I56" s="5">
        <f t="shared" si="14"/>
        <v>75531.366843636497</v>
      </c>
      <c r="J56" s="26">
        <f t="shared" si="15"/>
        <v>0.21294168508756781</v>
      </c>
      <c r="L56" s="22">
        <f t="shared" si="16"/>
        <v>141463.87390867979</v>
      </c>
      <c r="M56" s="5">
        <f>scrimecost*Meta!O53</f>
        <v>70.95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70.95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70.95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70.95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70.95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70.95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70.95</v>
      </c>
      <c r="N62" s="5"/>
    </row>
    <row r="63" spans="1:14" x14ac:dyDescent="0.2">
      <c r="A63" s="5">
        <v>72</v>
      </c>
      <c r="H63" s="21"/>
      <c r="M63" s="5">
        <f>scrimecost*Meta!O60</f>
        <v>70.95</v>
      </c>
      <c r="N63" s="5"/>
    </row>
    <row r="64" spans="1:14" x14ac:dyDescent="0.2">
      <c r="A64" s="5">
        <v>73</v>
      </c>
      <c r="H64" s="21"/>
      <c r="M64" s="5">
        <f>scrimecost*Meta!O61</f>
        <v>70.95</v>
      </c>
      <c r="N64" s="5"/>
    </row>
    <row r="65" spans="1:14" x14ac:dyDescent="0.2">
      <c r="A65" s="5">
        <v>74</v>
      </c>
      <c r="H65" s="21"/>
      <c r="M65" s="5">
        <f>scrimecost*Meta!O62</f>
        <v>70.95</v>
      </c>
      <c r="N65" s="5"/>
    </row>
    <row r="66" spans="1:14" x14ac:dyDescent="0.2">
      <c r="A66" s="5">
        <v>75</v>
      </c>
      <c r="H66" s="21"/>
      <c r="M66" s="5">
        <f>scrimecost*Meta!O63</f>
        <v>70.95</v>
      </c>
      <c r="N66" s="5"/>
    </row>
    <row r="67" spans="1:14" x14ac:dyDescent="0.2">
      <c r="A67" s="5">
        <v>76</v>
      </c>
      <c r="H67" s="21"/>
      <c r="M67" s="5">
        <f>scrimecost*Meta!O64</f>
        <v>70.95</v>
      </c>
      <c r="N67" s="5"/>
    </row>
    <row r="68" spans="1:14" x14ac:dyDescent="0.2">
      <c r="A68" s="5">
        <v>77</v>
      </c>
      <c r="H68" s="21"/>
      <c r="M68" s="5">
        <f>scrimecost*Meta!O65</f>
        <v>70.95</v>
      </c>
      <c r="N68" s="5"/>
    </row>
    <row r="69" spans="1:14" x14ac:dyDescent="0.2">
      <c r="A69" s="5">
        <v>78</v>
      </c>
      <c r="H69" s="21"/>
      <c r="M69" s="5">
        <f>scrimecost*Meta!O66</f>
        <v>70.95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42103</v>
      </c>
      <c r="D2" s="7">
        <f>Meta!C3</f>
        <v>19007</v>
      </c>
      <c r="E2" s="1">
        <f>Meta!D3</f>
        <v>0.06</v>
      </c>
      <c r="F2" s="1">
        <f>Meta!F3</f>
        <v>0.61799999999999999</v>
      </c>
      <c r="G2" s="1">
        <f>Meta!I3</f>
        <v>1.978852107996969</v>
      </c>
      <c r="H2" s="1">
        <f>Meta!E3</f>
        <v>0.98</v>
      </c>
      <c r="I2" s="13"/>
      <c r="J2" s="1">
        <f>Meta!X2</f>
        <v>0.67400000000000004</v>
      </c>
      <c r="K2" s="1">
        <f>Meta!D2</f>
        <v>6.3E-2</v>
      </c>
      <c r="L2" s="29"/>
      <c r="N2" s="22">
        <f>Meta!T3</f>
        <v>61425</v>
      </c>
      <c r="O2" s="22">
        <f>Meta!U3</f>
        <v>27052</v>
      </c>
      <c r="P2" s="1">
        <f>Meta!V3</f>
        <v>4.3999999999999997E-2</v>
      </c>
      <c r="Q2" s="1">
        <f>Meta!X3</f>
        <v>0.69199999999999995</v>
      </c>
      <c r="R2" s="22">
        <f>Meta!W3</f>
        <v>1229</v>
      </c>
      <c r="T2" s="12">
        <f>IRR(S5:S69)+1</f>
        <v>1.0389151945021906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2002.8896890349652</v>
      </c>
      <c r="D5" s="5">
        <f>IF(A5&lt;startage,1,0)*(C5*(1-initialunempprob))+IF(A5=startage,1,0)*(C5*(1-unempprob))+IF(A5&gt;startage,1,0)*(C5*(1-unempprob)+unempprob*300*52)</f>
        <v>1876.7076386257625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143.56813435487084</v>
      </c>
      <c r="G5" s="5">
        <f>D5-F5</f>
        <v>1733.1395042708916</v>
      </c>
      <c r="H5" s="22">
        <f>0.1*Grade8!H5</f>
        <v>904.23531612153022</v>
      </c>
      <c r="I5" s="5">
        <f>G5+IF(A5&lt;startage,1,0)*(H5*(1-initialunempprob))+IF(A5&gt;=startage,1,0)*(H5*(1-unempprob))</f>
        <v>2580.4079954767653</v>
      </c>
      <c r="J5" s="26">
        <f t="shared" ref="J5:J36" si="0">(F5-(IF(A5&gt;startage,1,0)*(unempprob*300*52)))/(IF(A5&lt;startage,1,0)*((C5+H5)*(1-initialunempprob))+IF(A5&gt;=startage,1,0)*((C5+H5)*(1-unempprob)))</f>
        <v>5.2705356989947084E-2</v>
      </c>
      <c r="L5" s="22">
        <f>0.1*Grade8!L5</f>
        <v>4015.3962756396936</v>
      </c>
      <c r="M5" s="5"/>
      <c r="N5" s="5">
        <f>L5-Grade8!L5</f>
        <v>-36138.566480757239</v>
      </c>
      <c r="O5" s="5"/>
      <c r="P5" s="22"/>
      <c r="Q5" s="22">
        <f>0.05*feel*Grade8!G5</f>
        <v>216.15476324602318</v>
      </c>
      <c r="R5" s="22">
        <f>hstuition</f>
        <v>11298</v>
      </c>
      <c r="S5" s="22">
        <f t="shared" ref="S5:S36" si="1">IF(A5&lt;startage,1,0)*(N5-Q5-R5)+IF(A5&gt;=startage,1,0)*completionprob*(N5*spart+O5+P5)</f>
        <v>-47652.72124400326</v>
      </c>
      <c r="T5" s="22">
        <f t="shared" ref="T5:T36" si="2">S5/sreturn^(A5-startage+1)</f>
        <v>-47652.72124400326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21276.476311621609</v>
      </c>
      <c r="D6" s="5">
        <f t="shared" ref="D6:D36" si="5">IF(A6&lt;startage,1,0)*(C6*(1-initialunempprob))+IF(A6=startage,1,0)*(C6*(1-unempprob))+IF(A6&gt;startage,1,0)*(C6*(1-unempprob)+unempprob*300*52)</f>
        <v>19999.887732924311</v>
      </c>
      <c r="E6" s="5">
        <f t="shared" ref="E6:E56" si="6">IF(D6-9500&gt;0,1,0)*(D6-9500)</f>
        <v>10499.887732924311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3729.9633447997876</v>
      </c>
      <c r="G6" s="5">
        <f t="shared" ref="G6:G56" si="8">D6-F6</f>
        <v>16269.924388124524</v>
      </c>
      <c r="H6" s="22">
        <f t="shared" ref="H6:H36" si="9">benefits*B6/expnorm</f>
        <v>9605.0634219649892</v>
      </c>
      <c r="I6" s="5">
        <f t="shared" ref="I6:I36" si="10">G6+IF(A6&lt;startage,1,0)*(H6*(1-initialunempprob))+IF(A6&gt;=startage,1,0)*(H6*(1-unempprob))</f>
        <v>25298.68400477161</v>
      </c>
      <c r="J6" s="26">
        <f t="shared" si="0"/>
        <v>0.1284924957020038</v>
      </c>
      <c r="L6" s="22">
        <f t="shared" ref="L6:L36" si="11">(sincome+sbenefits)*(1-sunemp)*B6/expnorm</f>
        <v>42743.978520768549</v>
      </c>
      <c r="M6" s="5">
        <f>scrimecost*Meta!O3</f>
        <v>2281.0240000000003</v>
      </c>
      <c r="N6" s="5">
        <f>L6-Grade8!L6</f>
        <v>1586.1666954616958</v>
      </c>
      <c r="O6" s="5">
        <f>Grade8!M6-M6</f>
        <v>113.21599999999989</v>
      </c>
      <c r="P6" s="22">
        <f t="shared" ref="P6:P37" si="12">(spart-initialspart)*(L6*J6+nptrans)</f>
        <v>216.83304857459396</v>
      </c>
      <c r="S6" s="22">
        <f t="shared" si="1"/>
        <v>1399.1228737974054</v>
      </c>
      <c r="T6" s="22">
        <f t="shared" si="2"/>
        <v>1346.7151902305297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21808.388219412151</v>
      </c>
      <c r="D7" s="5">
        <f t="shared" si="5"/>
        <v>21435.884926247421</v>
      </c>
      <c r="E7" s="5">
        <f t="shared" si="6"/>
        <v>11935.884926247421</v>
      </c>
      <c r="F7" s="5">
        <f t="shared" si="7"/>
        <v>4198.8164284197828</v>
      </c>
      <c r="G7" s="5">
        <f t="shared" si="8"/>
        <v>17237.06849782764</v>
      </c>
      <c r="H7" s="22">
        <f t="shared" si="9"/>
        <v>9845.1900075141148</v>
      </c>
      <c r="I7" s="5">
        <f t="shared" si="10"/>
        <v>26491.547104890909</v>
      </c>
      <c r="J7" s="26">
        <f t="shared" si="0"/>
        <v>0.10965841782389281</v>
      </c>
      <c r="L7" s="22">
        <f t="shared" si="11"/>
        <v>43812.577983787756</v>
      </c>
      <c r="M7" s="5">
        <f>scrimecost*Meta!O4</f>
        <v>2885.692</v>
      </c>
      <c r="N7" s="5">
        <f>L7-Grade8!L7</f>
        <v>1625.8208628482316</v>
      </c>
      <c r="O7" s="5">
        <f>Grade8!M7-M7</f>
        <v>143.22799999999961</v>
      </c>
      <c r="P7" s="22">
        <f t="shared" si="12"/>
        <v>204.45152368478443</v>
      </c>
      <c r="S7" s="22">
        <f t="shared" si="1"/>
        <v>1443.2926095602452</v>
      </c>
      <c r="T7" s="22">
        <f t="shared" si="2"/>
        <v>1337.1932995604986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22353.597924897455</v>
      </c>
      <c r="D8" s="5">
        <f t="shared" si="5"/>
        <v>21948.382049403604</v>
      </c>
      <c r="E8" s="5">
        <f t="shared" si="6"/>
        <v>12448.382049403604</v>
      </c>
      <c r="F8" s="5">
        <f t="shared" si="7"/>
        <v>4366.1467391302767</v>
      </c>
      <c r="G8" s="5">
        <f t="shared" si="8"/>
        <v>17582.235310273329</v>
      </c>
      <c r="H8" s="22">
        <f t="shared" si="9"/>
        <v>10091.319757701967</v>
      </c>
      <c r="I8" s="5">
        <f t="shared" si="10"/>
        <v>27068.075882513178</v>
      </c>
      <c r="J8" s="26">
        <f t="shared" si="0"/>
        <v>0.11247038169024412</v>
      </c>
      <c r="L8" s="22">
        <f t="shared" si="11"/>
        <v>44907.892433382454</v>
      </c>
      <c r="M8" s="5">
        <f>scrimecost*Meta!O5</f>
        <v>3333.0480000000002</v>
      </c>
      <c r="N8" s="5">
        <f>L8-Grade8!L8</f>
        <v>1666.4663844194438</v>
      </c>
      <c r="O8" s="5">
        <f>Grade8!M8-M8</f>
        <v>165.43199999999979</v>
      </c>
      <c r="P8" s="22">
        <f t="shared" si="12"/>
        <v>208.88654045196398</v>
      </c>
      <c r="S8" s="22">
        <f t="shared" si="1"/>
        <v>1496.9630129008144</v>
      </c>
      <c r="T8" s="22">
        <f t="shared" si="2"/>
        <v>1334.9677549782284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22912.437873019891</v>
      </c>
      <c r="D9" s="5">
        <f t="shared" si="5"/>
        <v>22473.691600638696</v>
      </c>
      <c r="E9" s="5">
        <f t="shared" si="6"/>
        <v>12973.691600638696</v>
      </c>
      <c r="F9" s="5">
        <f t="shared" si="7"/>
        <v>4537.6603076085339</v>
      </c>
      <c r="G9" s="5">
        <f t="shared" si="8"/>
        <v>17936.031293030162</v>
      </c>
      <c r="H9" s="22">
        <f t="shared" si="9"/>
        <v>10343.602751644516</v>
      </c>
      <c r="I9" s="5">
        <f t="shared" si="10"/>
        <v>27659.017879576008</v>
      </c>
      <c r="J9" s="26">
        <f t="shared" si="0"/>
        <v>0.11521376107205031</v>
      </c>
      <c r="L9" s="22">
        <f t="shared" si="11"/>
        <v>46030.58974421701</v>
      </c>
      <c r="M9" s="5">
        <f>scrimecost*Meta!O6</f>
        <v>4050.7839999999997</v>
      </c>
      <c r="N9" s="5">
        <f>L9-Grade8!L9</f>
        <v>1708.1280440299233</v>
      </c>
      <c r="O9" s="5">
        <f>Grade8!M9-M9</f>
        <v>201.05600000000049</v>
      </c>
      <c r="P9" s="22">
        <f t="shared" si="12"/>
        <v>213.43243263832304</v>
      </c>
      <c r="S9" s="22">
        <f t="shared" si="1"/>
        <v>1564.5827783248897</v>
      </c>
      <c r="T9" s="22">
        <f t="shared" si="2"/>
        <v>1343.006620158319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23485.248819845387</v>
      </c>
      <c r="D10" s="5">
        <f t="shared" si="5"/>
        <v>23012.133890654663</v>
      </c>
      <c r="E10" s="5">
        <f t="shared" si="6"/>
        <v>13512.133890654663</v>
      </c>
      <c r="F10" s="5">
        <f t="shared" si="7"/>
        <v>4713.4617152987475</v>
      </c>
      <c r="G10" s="5">
        <f t="shared" si="8"/>
        <v>18298.672175355914</v>
      </c>
      <c r="H10" s="22">
        <f t="shared" si="9"/>
        <v>10602.192820435626</v>
      </c>
      <c r="I10" s="5">
        <f t="shared" si="10"/>
        <v>28264.733426565403</v>
      </c>
      <c r="J10" s="26">
        <f t="shared" si="0"/>
        <v>0.1178902287616173</v>
      </c>
      <c r="L10" s="22">
        <f t="shared" si="11"/>
        <v>47181.354487822427</v>
      </c>
      <c r="M10" s="5">
        <f>scrimecost*Meta!O7</f>
        <v>4329.7669999999998</v>
      </c>
      <c r="N10" s="5">
        <f>L10-Grade8!L10</f>
        <v>1750.8312451306774</v>
      </c>
      <c r="O10" s="5">
        <f>Grade8!M10-M10</f>
        <v>214.90300000000025</v>
      </c>
      <c r="P10" s="22">
        <f t="shared" si="12"/>
        <v>218.09197212934106</v>
      </c>
      <c r="S10" s="22">
        <f t="shared" si="1"/>
        <v>1611.6787898845744</v>
      </c>
      <c r="T10" s="22">
        <f t="shared" si="2"/>
        <v>1331.6129204139393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24072.380040341515</v>
      </c>
      <c r="D11" s="5">
        <f t="shared" si="5"/>
        <v>23564.037237921024</v>
      </c>
      <c r="E11" s="5">
        <f t="shared" si="6"/>
        <v>14064.037237921024</v>
      </c>
      <c r="F11" s="5">
        <f t="shared" si="7"/>
        <v>4893.6581581812143</v>
      </c>
      <c r="G11" s="5">
        <f t="shared" si="8"/>
        <v>18670.379079739811</v>
      </c>
      <c r="H11" s="22">
        <f t="shared" si="9"/>
        <v>10867.247640946516</v>
      </c>
      <c r="I11" s="5">
        <f t="shared" si="10"/>
        <v>28885.591862229536</v>
      </c>
      <c r="J11" s="26">
        <f t="shared" si="0"/>
        <v>0.12050141675143873</v>
      </c>
      <c r="L11" s="22">
        <f t="shared" si="11"/>
        <v>48360.888350017987</v>
      </c>
      <c r="M11" s="5">
        <f>scrimecost*Meta!O8</f>
        <v>4146.6459999999997</v>
      </c>
      <c r="N11" s="5">
        <f>L11-Grade8!L11</f>
        <v>1794.6020262589445</v>
      </c>
      <c r="O11" s="5">
        <f>Grade8!M11-M11</f>
        <v>205.81400000000031</v>
      </c>
      <c r="P11" s="22">
        <f t="shared" si="12"/>
        <v>222.86800010763449</v>
      </c>
      <c r="S11" s="22">
        <f t="shared" si="1"/>
        <v>1637.1356702332478</v>
      </c>
      <c r="T11" s="22">
        <f t="shared" si="2"/>
        <v>1301.9793103367233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24674.18954135005</v>
      </c>
      <c r="D12" s="5">
        <f t="shared" si="5"/>
        <v>24129.738168869044</v>
      </c>
      <c r="E12" s="5">
        <f t="shared" si="6"/>
        <v>14629.738168869044</v>
      </c>
      <c r="F12" s="5">
        <f t="shared" si="7"/>
        <v>5078.359512135743</v>
      </c>
      <c r="G12" s="5">
        <f t="shared" si="8"/>
        <v>19051.378656733301</v>
      </c>
      <c r="H12" s="22">
        <f t="shared" si="9"/>
        <v>11138.928831970179</v>
      </c>
      <c r="I12" s="5">
        <f t="shared" si="10"/>
        <v>29521.971758785268</v>
      </c>
      <c r="J12" s="26">
        <f t="shared" si="0"/>
        <v>0.12304891722931328</v>
      </c>
      <c r="L12" s="22">
        <f t="shared" si="11"/>
        <v>49569.910558768432</v>
      </c>
      <c r="M12" s="5">
        <f>scrimecost*Meta!O9</f>
        <v>3765.6559999999999</v>
      </c>
      <c r="N12" s="5">
        <f>L12-Grade8!L12</f>
        <v>1839.4670769154036</v>
      </c>
      <c r="O12" s="5">
        <f>Grade8!M12-M12</f>
        <v>186.904</v>
      </c>
      <c r="P12" s="22">
        <f t="shared" si="12"/>
        <v>227.76342878538526</v>
      </c>
      <c r="S12" s="22">
        <f t="shared" si="1"/>
        <v>1653.8270730906277</v>
      </c>
      <c r="T12" s="22">
        <f t="shared" si="2"/>
        <v>1265.9874803315115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25291.044279883805</v>
      </c>
      <c r="D13" s="5">
        <f t="shared" si="5"/>
        <v>24709.581623090777</v>
      </c>
      <c r="E13" s="5">
        <f t="shared" si="6"/>
        <v>15209.581623090777</v>
      </c>
      <c r="F13" s="5">
        <f t="shared" si="7"/>
        <v>5267.6783999391382</v>
      </c>
      <c r="G13" s="5">
        <f t="shared" si="8"/>
        <v>19441.903223151639</v>
      </c>
      <c r="H13" s="22">
        <f t="shared" si="9"/>
        <v>11417.402052769434</v>
      </c>
      <c r="I13" s="5">
        <f t="shared" si="10"/>
        <v>30174.261152754909</v>
      </c>
      <c r="J13" s="26">
        <f t="shared" si="0"/>
        <v>0.12553428354919099</v>
      </c>
      <c r="L13" s="22">
        <f t="shared" si="11"/>
        <v>50809.158322737647</v>
      </c>
      <c r="M13" s="5">
        <f>scrimecost*Meta!O10</f>
        <v>3451.0319999999997</v>
      </c>
      <c r="N13" s="5">
        <f>L13-Grade8!L13</f>
        <v>1885.4537538383011</v>
      </c>
      <c r="O13" s="5">
        <f>Grade8!M13-M13</f>
        <v>171.28800000000001</v>
      </c>
      <c r="P13" s="22">
        <f t="shared" si="12"/>
        <v>232.78124318007991</v>
      </c>
      <c r="S13" s="22">
        <f t="shared" si="1"/>
        <v>1674.6271760194604</v>
      </c>
      <c r="T13" s="22">
        <f t="shared" si="2"/>
        <v>1233.8925739911026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25923.320386880896</v>
      </c>
      <c r="D14" s="5">
        <f t="shared" si="5"/>
        <v>25303.921163668041</v>
      </c>
      <c r="E14" s="5">
        <f t="shared" si="6"/>
        <v>15803.921163668041</v>
      </c>
      <c r="F14" s="5">
        <f t="shared" si="7"/>
        <v>5461.7302599376153</v>
      </c>
      <c r="G14" s="5">
        <f t="shared" si="8"/>
        <v>19842.190903730425</v>
      </c>
      <c r="H14" s="22">
        <f t="shared" si="9"/>
        <v>11702.837104088669</v>
      </c>
      <c r="I14" s="5">
        <f t="shared" si="10"/>
        <v>30842.857781573774</v>
      </c>
      <c r="J14" s="26">
        <f t="shared" si="0"/>
        <v>0.1279590311783399</v>
      </c>
      <c r="L14" s="22">
        <f t="shared" si="11"/>
        <v>52079.387280806084</v>
      </c>
      <c r="M14" s="5">
        <f>scrimecost*Meta!O11</f>
        <v>3224.8960000000002</v>
      </c>
      <c r="N14" s="5">
        <f>L14-Grade8!L14</f>
        <v>1932.5900976842677</v>
      </c>
      <c r="O14" s="5">
        <f>Grade8!M14-M14</f>
        <v>160.06399999999985</v>
      </c>
      <c r="P14" s="22">
        <f t="shared" si="12"/>
        <v>237.92450293464179</v>
      </c>
      <c r="S14" s="22">
        <f t="shared" si="1"/>
        <v>1700.6340335215118</v>
      </c>
      <c r="T14" s="22">
        <f t="shared" si="2"/>
        <v>1206.1185135629207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26571.403396552916</v>
      </c>
      <c r="D15" s="5">
        <f t="shared" si="5"/>
        <v>25913.119192759739</v>
      </c>
      <c r="E15" s="5">
        <f t="shared" si="6"/>
        <v>16413.119192759739</v>
      </c>
      <c r="F15" s="5">
        <f t="shared" si="7"/>
        <v>5660.6334164360551</v>
      </c>
      <c r="G15" s="5">
        <f t="shared" si="8"/>
        <v>20252.485776323683</v>
      </c>
      <c r="H15" s="22">
        <f t="shared" si="9"/>
        <v>11995.408031690884</v>
      </c>
      <c r="I15" s="5">
        <f t="shared" si="10"/>
        <v>31528.169326113115</v>
      </c>
      <c r="J15" s="26">
        <f t="shared" si="0"/>
        <v>0.130324638621412</v>
      </c>
      <c r="L15" s="22">
        <f t="shared" si="11"/>
        <v>53381.371962826226</v>
      </c>
      <c r="M15" s="5">
        <f>scrimecost*Meta!O12</f>
        <v>3081.1030000000001</v>
      </c>
      <c r="N15" s="5">
        <f>L15-Grade8!L15</f>
        <v>1980.9048501263605</v>
      </c>
      <c r="O15" s="5">
        <f>Grade8!M15-M15</f>
        <v>152.92700000000013</v>
      </c>
      <c r="P15" s="22">
        <f t="shared" si="12"/>
        <v>243.19634418306777</v>
      </c>
      <c r="S15" s="22">
        <f t="shared" si="1"/>
        <v>1731.5713104610991</v>
      </c>
      <c r="T15" s="22">
        <f t="shared" si="2"/>
        <v>1182.0596732268546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27235.688481466739</v>
      </c>
      <c r="D16" s="5">
        <f t="shared" si="5"/>
        <v>26537.547172578732</v>
      </c>
      <c r="E16" s="5">
        <f t="shared" si="6"/>
        <v>17037.547172578732</v>
      </c>
      <c r="F16" s="5">
        <f t="shared" si="7"/>
        <v>5864.5091518469562</v>
      </c>
      <c r="G16" s="5">
        <f t="shared" si="8"/>
        <v>20673.038020731776</v>
      </c>
      <c r="H16" s="22">
        <f t="shared" si="9"/>
        <v>12295.293232483154</v>
      </c>
      <c r="I16" s="5">
        <f t="shared" si="10"/>
        <v>32230.613659265939</v>
      </c>
      <c r="J16" s="26">
        <f t="shared" si="0"/>
        <v>0.13263254832197019</v>
      </c>
      <c r="L16" s="22">
        <f t="shared" si="11"/>
        <v>54715.906261896882</v>
      </c>
      <c r="M16" s="5">
        <f>scrimecost*Meta!O13</f>
        <v>2587.0450000000001</v>
      </c>
      <c r="N16" s="5">
        <f>L16-Grade8!L16</f>
        <v>2030.4274713795166</v>
      </c>
      <c r="O16" s="5">
        <f>Grade8!M16-M16</f>
        <v>128.40499999999975</v>
      </c>
      <c r="P16" s="22">
        <f t="shared" si="12"/>
        <v>248.59998146270442</v>
      </c>
      <c r="S16" s="22">
        <f t="shared" si="1"/>
        <v>1746.4195758241829</v>
      </c>
      <c r="T16" s="22">
        <f t="shared" si="2"/>
        <v>1147.5391538010329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27916.580693503405</v>
      </c>
      <c r="D17" s="5">
        <f t="shared" si="5"/>
        <v>27177.5858518932</v>
      </c>
      <c r="E17" s="5">
        <f t="shared" si="6"/>
        <v>17677.5858518932</v>
      </c>
      <c r="F17" s="5">
        <f t="shared" si="7"/>
        <v>6073.4817806431292</v>
      </c>
      <c r="G17" s="5">
        <f t="shared" si="8"/>
        <v>21104.104071250069</v>
      </c>
      <c r="H17" s="22">
        <f t="shared" si="9"/>
        <v>12602.675563295234</v>
      </c>
      <c r="I17" s="5">
        <f t="shared" si="10"/>
        <v>32950.619100747586</v>
      </c>
      <c r="J17" s="26">
        <f t="shared" si="0"/>
        <v>0.13488416754202692</v>
      </c>
      <c r="L17" s="22">
        <f t="shared" si="11"/>
        <v>56083.803918444304</v>
      </c>
      <c r="M17" s="5">
        <f>scrimecost*Meta!O14</f>
        <v>2587.0450000000001</v>
      </c>
      <c r="N17" s="5">
        <f>L17-Grade8!L17</f>
        <v>2081.1881581640118</v>
      </c>
      <c r="O17" s="5">
        <f>Grade8!M17-M17</f>
        <v>128.40499999999975</v>
      </c>
      <c r="P17" s="22">
        <f t="shared" si="12"/>
        <v>254.13870967433195</v>
      </c>
      <c r="S17" s="22">
        <f t="shared" si="1"/>
        <v>1786.2713968213511</v>
      </c>
      <c r="T17" s="22">
        <f t="shared" si="2"/>
        <v>1129.7601913481262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28614.495210840989</v>
      </c>
      <c r="D18" s="5">
        <f t="shared" si="5"/>
        <v>27833.625498190529</v>
      </c>
      <c r="E18" s="5">
        <f t="shared" si="6"/>
        <v>18333.625498190529</v>
      </c>
      <c r="F18" s="5">
        <f t="shared" si="7"/>
        <v>6287.6787251592077</v>
      </c>
      <c r="G18" s="5">
        <f t="shared" si="8"/>
        <v>21545.946773031323</v>
      </c>
      <c r="H18" s="22">
        <f t="shared" si="9"/>
        <v>12917.742452377614</v>
      </c>
      <c r="I18" s="5">
        <f t="shared" si="10"/>
        <v>33688.624678266278</v>
      </c>
      <c r="J18" s="26">
        <f t="shared" si="0"/>
        <v>0.13708086922013107</v>
      </c>
      <c r="L18" s="22">
        <f t="shared" si="11"/>
        <v>57485.899016405405</v>
      </c>
      <c r="M18" s="5">
        <f>scrimecost*Meta!O15</f>
        <v>2587.0450000000001</v>
      </c>
      <c r="N18" s="5">
        <f>L18-Grade8!L18</f>
        <v>2133.2178621181083</v>
      </c>
      <c r="O18" s="5">
        <f>Grade8!M18-M18</f>
        <v>128.40499999999975</v>
      </c>
      <c r="P18" s="22">
        <f t="shared" si="12"/>
        <v>259.81590609125021</v>
      </c>
      <c r="S18" s="22">
        <f t="shared" si="1"/>
        <v>1827.119513343441</v>
      </c>
      <c r="T18" s="22">
        <f t="shared" si="2"/>
        <v>1112.3095897371632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29329.85759111201</v>
      </c>
      <c r="D19" s="5">
        <f t="shared" si="5"/>
        <v>28506.066135645287</v>
      </c>
      <c r="E19" s="5">
        <f t="shared" si="6"/>
        <v>19006.066135645287</v>
      </c>
      <c r="F19" s="5">
        <f t="shared" si="7"/>
        <v>6507.2305932881864</v>
      </c>
      <c r="G19" s="5">
        <f t="shared" si="8"/>
        <v>21998.835542357101</v>
      </c>
      <c r="H19" s="22">
        <f t="shared" si="9"/>
        <v>13240.686013687053</v>
      </c>
      <c r="I19" s="5">
        <f t="shared" si="10"/>
        <v>34445.080395222933</v>
      </c>
      <c r="J19" s="26">
        <f t="shared" si="0"/>
        <v>0.13922399280852535</v>
      </c>
      <c r="L19" s="22">
        <f t="shared" si="11"/>
        <v>58923.046491815534</v>
      </c>
      <c r="M19" s="5">
        <f>scrimecost*Meta!O16</f>
        <v>2587.0450000000001</v>
      </c>
      <c r="N19" s="5">
        <f>L19-Grade8!L19</f>
        <v>2186.5483086710592</v>
      </c>
      <c r="O19" s="5">
        <f>Grade8!M19-M19</f>
        <v>128.40499999999975</v>
      </c>
      <c r="P19" s="22">
        <f t="shared" si="12"/>
        <v>265.63503241859138</v>
      </c>
      <c r="S19" s="22">
        <f t="shared" si="1"/>
        <v>1868.9888327785845</v>
      </c>
      <c r="T19" s="22">
        <f t="shared" si="2"/>
        <v>1095.1795711205193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30063.104030889812</v>
      </c>
      <c r="D20" s="5">
        <f t="shared" si="5"/>
        <v>29195.31778903642</v>
      </c>
      <c r="E20" s="5">
        <f t="shared" si="6"/>
        <v>19695.31778903642</v>
      </c>
      <c r="F20" s="5">
        <f t="shared" si="7"/>
        <v>6732.2712581203914</v>
      </c>
      <c r="G20" s="5">
        <f t="shared" si="8"/>
        <v>22463.046530916028</v>
      </c>
      <c r="H20" s="22">
        <f t="shared" si="9"/>
        <v>13571.703164029228</v>
      </c>
      <c r="I20" s="5">
        <f t="shared" si="10"/>
        <v>35220.447505103504</v>
      </c>
      <c r="J20" s="26">
        <f t="shared" si="0"/>
        <v>0.14131484508988565</v>
      </c>
      <c r="L20" s="22">
        <f t="shared" si="11"/>
        <v>60396.122654110921</v>
      </c>
      <c r="M20" s="5">
        <f>scrimecost*Meta!O17</f>
        <v>2587.0450000000001</v>
      </c>
      <c r="N20" s="5">
        <f>L20-Grade8!L20</f>
        <v>2241.212016387828</v>
      </c>
      <c r="O20" s="5">
        <f>Grade8!M20-M20</f>
        <v>128.40499999999975</v>
      </c>
      <c r="P20" s="22">
        <f t="shared" si="12"/>
        <v>271.5996369041161</v>
      </c>
      <c r="S20" s="22">
        <f t="shared" si="1"/>
        <v>1911.9048851996029</v>
      </c>
      <c r="T20" s="22">
        <f t="shared" si="2"/>
        <v>1078.3625884255032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30814.681631662061</v>
      </c>
      <c r="D21" s="5">
        <f t="shared" si="5"/>
        <v>29901.800733762335</v>
      </c>
      <c r="E21" s="5">
        <f t="shared" si="6"/>
        <v>20401.800733762335</v>
      </c>
      <c r="F21" s="5">
        <f t="shared" si="7"/>
        <v>6962.9379395734022</v>
      </c>
      <c r="G21" s="5">
        <f t="shared" si="8"/>
        <v>22938.862794188932</v>
      </c>
      <c r="H21" s="22">
        <f t="shared" si="9"/>
        <v>13910.995743129961</v>
      </c>
      <c r="I21" s="5">
        <f t="shared" si="10"/>
        <v>36015.198792731098</v>
      </c>
      <c r="J21" s="26">
        <f t="shared" si="0"/>
        <v>0.1433547009741396</v>
      </c>
      <c r="L21" s="22">
        <f t="shared" si="11"/>
        <v>61906.025720463702</v>
      </c>
      <c r="M21" s="5">
        <f>scrimecost*Meta!O18</f>
        <v>2085.6130000000003</v>
      </c>
      <c r="N21" s="5">
        <f>L21-Grade8!L21</f>
        <v>2297.2423167975358</v>
      </c>
      <c r="O21" s="5">
        <f>Grade8!M21-M21</f>
        <v>103.51699999999983</v>
      </c>
      <c r="P21" s="22">
        <f t="shared" si="12"/>
        <v>277.71335650177895</v>
      </c>
      <c r="S21" s="22">
        <f t="shared" si="1"/>
        <v>1931.5035989311598</v>
      </c>
      <c r="T21" s="22">
        <f t="shared" si="2"/>
        <v>1048.609899217744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31585.048672453609</v>
      </c>
      <c r="D22" s="5">
        <f t="shared" si="5"/>
        <v>30625.945752106392</v>
      </c>
      <c r="E22" s="5">
        <f t="shared" si="6"/>
        <v>21125.945752106392</v>
      </c>
      <c r="F22" s="5">
        <f t="shared" si="7"/>
        <v>7199.3712880627381</v>
      </c>
      <c r="G22" s="5">
        <f t="shared" si="8"/>
        <v>23426.574464043653</v>
      </c>
      <c r="H22" s="22">
        <f t="shared" si="9"/>
        <v>14258.77063670821</v>
      </c>
      <c r="I22" s="5">
        <f t="shared" si="10"/>
        <v>36829.818862549371</v>
      </c>
      <c r="J22" s="26">
        <f t="shared" si="0"/>
        <v>0.14534480427585081</v>
      </c>
      <c r="L22" s="22">
        <f t="shared" si="11"/>
        <v>63453.676363475293</v>
      </c>
      <c r="M22" s="5">
        <f>scrimecost*Meta!O19</f>
        <v>2085.6130000000003</v>
      </c>
      <c r="N22" s="5">
        <f>L22-Grade8!L22</f>
        <v>2354.6733747174803</v>
      </c>
      <c r="O22" s="5">
        <f>Grade8!M22-M22</f>
        <v>103.51699999999983</v>
      </c>
      <c r="P22" s="22">
        <f t="shared" si="12"/>
        <v>283.97991908938343</v>
      </c>
      <c r="S22" s="22">
        <f t="shared" si="1"/>
        <v>1976.5922765060018</v>
      </c>
      <c r="T22" s="22">
        <f t="shared" si="2"/>
        <v>1032.8932221555879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32374.674889264945</v>
      </c>
      <c r="D23" s="5">
        <f t="shared" si="5"/>
        <v>31368.194395909046</v>
      </c>
      <c r="E23" s="5">
        <f t="shared" si="6"/>
        <v>21868.194395909046</v>
      </c>
      <c r="F23" s="5">
        <f t="shared" si="7"/>
        <v>7441.715470264302</v>
      </c>
      <c r="G23" s="5">
        <f t="shared" si="8"/>
        <v>23926.478925644744</v>
      </c>
      <c r="H23" s="22">
        <f t="shared" si="9"/>
        <v>14615.239902625912</v>
      </c>
      <c r="I23" s="5">
        <f t="shared" si="10"/>
        <v>37664.804434113103</v>
      </c>
      <c r="J23" s="26">
        <f t="shared" si="0"/>
        <v>0.14728636847264209</v>
      </c>
      <c r="L23" s="22">
        <f t="shared" si="11"/>
        <v>65040.018272562163</v>
      </c>
      <c r="M23" s="5">
        <f>scrimecost*Meta!O20</f>
        <v>2085.6130000000003</v>
      </c>
      <c r="N23" s="5">
        <f>L23-Grade8!L23</f>
        <v>2413.5402090854041</v>
      </c>
      <c r="O23" s="5">
        <f>Grade8!M23-M23</f>
        <v>103.51699999999983</v>
      </c>
      <c r="P23" s="22">
        <f t="shared" si="12"/>
        <v>290.40314574167786</v>
      </c>
      <c r="S23" s="22">
        <f t="shared" si="1"/>
        <v>2022.8081710202016</v>
      </c>
      <c r="T23" s="22">
        <f t="shared" si="2"/>
        <v>1017.4496689295573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33184.04176149657</v>
      </c>
      <c r="D24" s="5">
        <f t="shared" si="5"/>
        <v>32128.999255806775</v>
      </c>
      <c r="E24" s="5">
        <f t="shared" si="6"/>
        <v>22628.999255806775</v>
      </c>
      <c r="F24" s="5">
        <f t="shared" si="7"/>
        <v>7690.1182570209121</v>
      </c>
      <c r="G24" s="5">
        <f t="shared" si="8"/>
        <v>24438.880998785862</v>
      </c>
      <c r="H24" s="22">
        <f t="shared" si="9"/>
        <v>14980.620900191561</v>
      </c>
      <c r="I24" s="5">
        <f t="shared" si="10"/>
        <v>38520.664644965931</v>
      </c>
      <c r="J24" s="26">
        <f t="shared" si="0"/>
        <v>0.14918057744512153</v>
      </c>
      <c r="L24" s="22">
        <f t="shared" si="11"/>
        <v>66666.018729376214</v>
      </c>
      <c r="M24" s="5">
        <f>scrimecost*Meta!O21</f>
        <v>2085.6130000000003</v>
      </c>
      <c r="N24" s="5">
        <f>L24-Grade8!L24</f>
        <v>2473.8787143125301</v>
      </c>
      <c r="O24" s="5">
        <f>Grade8!M24-M24</f>
        <v>103.51699999999983</v>
      </c>
      <c r="P24" s="22">
        <f t="shared" si="12"/>
        <v>296.98695306027975</v>
      </c>
      <c r="S24" s="22">
        <f t="shared" si="1"/>
        <v>2070.1794628972589</v>
      </c>
      <c r="T24" s="22">
        <f t="shared" si="2"/>
        <v>1002.273235917697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34013.642805533986</v>
      </c>
      <c r="D25" s="5">
        <f t="shared" si="5"/>
        <v>32908.824237201945</v>
      </c>
      <c r="E25" s="5">
        <f t="shared" si="6"/>
        <v>23408.824237201945</v>
      </c>
      <c r="F25" s="5">
        <f t="shared" si="7"/>
        <v>7944.7311134464344</v>
      </c>
      <c r="G25" s="5">
        <f t="shared" si="8"/>
        <v>24964.093123755512</v>
      </c>
      <c r="H25" s="22">
        <f t="shared" si="9"/>
        <v>15355.136422696351</v>
      </c>
      <c r="I25" s="5">
        <f t="shared" si="10"/>
        <v>39397.921361090077</v>
      </c>
      <c r="J25" s="26">
        <f t="shared" si="0"/>
        <v>0.15102858619875995</v>
      </c>
      <c r="L25" s="22">
        <f t="shared" si="11"/>
        <v>68332.669197610623</v>
      </c>
      <c r="M25" s="5">
        <f>scrimecost*Meta!O22</f>
        <v>2085.6130000000003</v>
      </c>
      <c r="N25" s="5">
        <f>L25-Grade8!L25</f>
        <v>2535.7256821703631</v>
      </c>
      <c r="O25" s="5">
        <f>Grade8!M25-M25</f>
        <v>103.51699999999983</v>
      </c>
      <c r="P25" s="22">
        <f t="shared" si="12"/>
        <v>303.73535556184669</v>
      </c>
      <c r="S25" s="22">
        <f t="shared" si="1"/>
        <v>2118.7350370712629</v>
      </c>
      <c r="T25" s="22">
        <f t="shared" si="2"/>
        <v>987.35808776364343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34863.983875672326</v>
      </c>
      <c r="D26" s="5">
        <f t="shared" si="5"/>
        <v>33708.144843131988</v>
      </c>
      <c r="E26" s="5">
        <f t="shared" si="6"/>
        <v>24208.144843131988</v>
      </c>
      <c r="F26" s="5">
        <f t="shared" si="7"/>
        <v>8205.7092912825938</v>
      </c>
      <c r="G26" s="5">
        <f t="shared" si="8"/>
        <v>25502.435551849394</v>
      </c>
      <c r="H26" s="22">
        <f t="shared" si="9"/>
        <v>15739.014833263756</v>
      </c>
      <c r="I26" s="5">
        <f t="shared" si="10"/>
        <v>40297.109495117322</v>
      </c>
      <c r="J26" s="26">
        <f t="shared" si="0"/>
        <v>0.15283152156816332</v>
      </c>
      <c r="L26" s="22">
        <f t="shared" si="11"/>
        <v>70040.985927550893</v>
      </c>
      <c r="M26" s="5">
        <f>scrimecost*Meta!O23</f>
        <v>1618.5929999999998</v>
      </c>
      <c r="N26" s="5">
        <f>L26-Grade8!L26</f>
        <v>2599.118824224628</v>
      </c>
      <c r="O26" s="5">
        <f>Grade8!M26-M26</f>
        <v>80.336999999999989</v>
      </c>
      <c r="P26" s="22">
        <f t="shared" si="12"/>
        <v>310.65246812595285</v>
      </c>
      <c r="S26" s="22">
        <f t="shared" si="1"/>
        <v>2145.7881005996073</v>
      </c>
      <c r="T26" s="22">
        <f t="shared" si="2"/>
        <v>962.50894448899862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35735.583472564133</v>
      </c>
      <c r="D27" s="5">
        <f t="shared" si="5"/>
        <v>34527.448464210283</v>
      </c>
      <c r="E27" s="5">
        <f t="shared" si="6"/>
        <v>25027.448464210283</v>
      </c>
      <c r="F27" s="5">
        <f t="shared" si="7"/>
        <v>8473.2119235646569</v>
      </c>
      <c r="G27" s="5">
        <f t="shared" si="8"/>
        <v>26054.236540645627</v>
      </c>
      <c r="H27" s="22">
        <f t="shared" si="9"/>
        <v>16132.490204095349</v>
      </c>
      <c r="I27" s="5">
        <f t="shared" si="10"/>
        <v>41218.777332495258</v>
      </c>
      <c r="J27" s="26">
        <f t="shared" si="0"/>
        <v>0.15459048290416655</v>
      </c>
      <c r="L27" s="22">
        <f t="shared" si="11"/>
        <v>71792.010575739652</v>
      </c>
      <c r="M27" s="5">
        <f>scrimecost*Meta!O24</f>
        <v>1618.5929999999998</v>
      </c>
      <c r="N27" s="5">
        <f>L27-Grade8!L27</f>
        <v>2664.0967948302423</v>
      </c>
      <c r="O27" s="5">
        <f>Grade8!M27-M27</f>
        <v>80.336999999999989</v>
      </c>
      <c r="P27" s="22">
        <f t="shared" si="12"/>
        <v>317.74250850416161</v>
      </c>
      <c r="S27" s="22">
        <f t="shared" si="1"/>
        <v>2196.8018007161554</v>
      </c>
      <c r="T27" s="22">
        <f t="shared" si="2"/>
        <v>948.48118301635725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36628.973059378237</v>
      </c>
      <c r="D28" s="5">
        <f t="shared" si="5"/>
        <v>35367.23467581554</v>
      </c>
      <c r="E28" s="5">
        <f t="shared" si="6"/>
        <v>25867.23467581554</v>
      </c>
      <c r="F28" s="5">
        <f t="shared" si="7"/>
        <v>8747.4021216537731</v>
      </c>
      <c r="G28" s="5">
        <f t="shared" si="8"/>
        <v>26619.832554161767</v>
      </c>
      <c r="H28" s="22">
        <f t="shared" si="9"/>
        <v>16535.802459197734</v>
      </c>
      <c r="I28" s="5">
        <f t="shared" si="10"/>
        <v>42163.486865807638</v>
      </c>
      <c r="J28" s="26">
        <f t="shared" si="0"/>
        <v>0.15630654274416972</v>
      </c>
      <c r="L28" s="22">
        <f t="shared" si="11"/>
        <v>73586.810840133126</v>
      </c>
      <c r="M28" s="5">
        <f>scrimecost*Meta!O25</f>
        <v>1618.5929999999998</v>
      </c>
      <c r="N28" s="5">
        <f>L28-Grade8!L28</f>
        <v>2730.6992147009732</v>
      </c>
      <c r="O28" s="5">
        <f>Grade8!M28-M28</f>
        <v>80.336999999999989</v>
      </c>
      <c r="P28" s="22">
        <f t="shared" si="12"/>
        <v>325.00979989182548</v>
      </c>
      <c r="S28" s="22">
        <f t="shared" si="1"/>
        <v>2249.0908433356012</v>
      </c>
      <c r="T28" s="22">
        <f t="shared" si="2"/>
        <v>934.68385876583113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37544.697385862695</v>
      </c>
      <c r="D29" s="5">
        <f t="shared" si="5"/>
        <v>36228.015542710935</v>
      </c>
      <c r="E29" s="5">
        <f t="shared" si="6"/>
        <v>26728.015542710935</v>
      </c>
      <c r="F29" s="5">
        <f t="shared" si="7"/>
        <v>9028.4470746951192</v>
      </c>
      <c r="G29" s="5">
        <f t="shared" si="8"/>
        <v>27199.568468015816</v>
      </c>
      <c r="H29" s="22">
        <f t="shared" si="9"/>
        <v>16949.197520677677</v>
      </c>
      <c r="I29" s="5">
        <f t="shared" si="10"/>
        <v>43131.814137452835</v>
      </c>
      <c r="J29" s="26">
        <f t="shared" si="0"/>
        <v>0.15798074746612406</v>
      </c>
      <c r="L29" s="22">
        <f t="shared" si="11"/>
        <v>75426.481111136469</v>
      </c>
      <c r="M29" s="5">
        <f>scrimecost*Meta!O26</f>
        <v>1618.5929999999998</v>
      </c>
      <c r="N29" s="5">
        <f>L29-Grade8!L29</f>
        <v>2798.9666950685205</v>
      </c>
      <c r="O29" s="5">
        <f>Grade8!M29-M29</f>
        <v>80.336999999999989</v>
      </c>
      <c r="P29" s="22">
        <f t="shared" si="12"/>
        <v>332.45877356418117</v>
      </c>
      <c r="S29" s="22">
        <f t="shared" si="1"/>
        <v>2302.6871120205651</v>
      </c>
      <c r="T29" s="22">
        <f t="shared" si="2"/>
        <v>921.11229145641585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38483.314820509258</v>
      </c>
      <c r="D30" s="5">
        <f t="shared" si="5"/>
        <v>37110.315931278703</v>
      </c>
      <c r="E30" s="5">
        <f t="shared" si="6"/>
        <v>27610.315931278703</v>
      </c>
      <c r="F30" s="5">
        <f t="shared" si="7"/>
        <v>9316.5181515624972</v>
      </c>
      <c r="G30" s="5">
        <f t="shared" si="8"/>
        <v>27793.797779716206</v>
      </c>
      <c r="H30" s="22">
        <f t="shared" si="9"/>
        <v>17372.927458694619</v>
      </c>
      <c r="I30" s="5">
        <f t="shared" si="10"/>
        <v>44124.349590889149</v>
      </c>
      <c r="J30" s="26">
        <f t="shared" si="0"/>
        <v>0.15961411792656732</v>
      </c>
      <c r="L30" s="22">
        <f t="shared" si="11"/>
        <v>77312.143138914878</v>
      </c>
      <c r="M30" s="5">
        <f>scrimecost*Meta!O27</f>
        <v>1618.5929999999998</v>
      </c>
      <c r="N30" s="5">
        <f>L30-Grade8!L30</f>
        <v>2868.9408624452481</v>
      </c>
      <c r="O30" s="5">
        <f>Grade8!M30-M30</f>
        <v>80.336999999999989</v>
      </c>
      <c r="P30" s="22">
        <f t="shared" si="12"/>
        <v>340.09397157834564</v>
      </c>
      <c r="S30" s="22">
        <f t="shared" si="1"/>
        <v>2357.623287422648</v>
      </c>
      <c r="T30" s="22">
        <f t="shared" si="2"/>
        <v>907.76192319488086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39445.397691021986</v>
      </c>
      <c r="D31" s="5">
        <f t="shared" si="5"/>
        <v>38014.673829560663</v>
      </c>
      <c r="E31" s="5">
        <f t="shared" si="6"/>
        <v>28514.673829560663</v>
      </c>
      <c r="F31" s="5">
        <f t="shared" si="7"/>
        <v>9611.791005351557</v>
      </c>
      <c r="G31" s="5">
        <f t="shared" si="8"/>
        <v>28402.882824209104</v>
      </c>
      <c r="H31" s="22">
        <f t="shared" si="9"/>
        <v>17807.250645161977</v>
      </c>
      <c r="I31" s="5">
        <f t="shared" si="10"/>
        <v>45141.698430661359</v>
      </c>
      <c r="J31" s="26">
        <f t="shared" si="0"/>
        <v>0.16120765008309729</v>
      </c>
      <c r="L31" s="22">
        <f t="shared" si="11"/>
        <v>79244.946717387735</v>
      </c>
      <c r="M31" s="5">
        <f>scrimecost*Meta!O28</f>
        <v>1415.808</v>
      </c>
      <c r="N31" s="5">
        <f>L31-Grade8!L31</f>
        <v>2940.6643840063625</v>
      </c>
      <c r="O31" s="5">
        <f>Grade8!M31-M31</f>
        <v>70.271999999999935</v>
      </c>
      <c r="P31" s="22">
        <f t="shared" si="12"/>
        <v>347.92004954286415</v>
      </c>
      <c r="S31" s="22">
        <f t="shared" si="1"/>
        <v>2404.0691672097614</v>
      </c>
      <c r="T31" s="22">
        <f t="shared" si="2"/>
        <v>890.97272606819388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40431.532633297531</v>
      </c>
      <c r="D32" s="5">
        <f t="shared" si="5"/>
        <v>38941.640675299677</v>
      </c>
      <c r="E32" s="5">
        <f t="shared" si="6"/>
        <v>29441.640675299677</v>
      </c>
      <c r="F32" s="5">
        <f t="shared" si="7"/>
        <v>9914.4456804853435</v>
      </c>
      <c r="G32" s="5">
        <f t="shared" si="8"/>
        <v>29027.194994814334</v>
      </c>
      <c r="H32" s="22">
        <f t="shared" si="9"/>
        <v>18252.431911291027</v>
      </c>
      <c r="I32" s="5">
        <f t="shared" si="10"/>
        <v>46184.480991427903</v>
      </c>
      <c r="J32" s="26">
        <f t="shared" si="0"/>
        <v>0.16276231560166315</v>
      </c>
      <c r="L32" s="22">
        <f t="shared" si="11"/>
        <v>81226.070385322411</v>
      </c>
      <c r="M32" s="5">
        <f>scrimecost*Meta!O29</f>
        <v>1415.808</v>
      </c>
      <c r="N32" s="5">
        <f>L32-Grade8!L32</f>
        <v>3014.1809936064965</v>
      </c>
      <c r="O32" s="5">
        <f>Grade8!M32-M32</f>
        <v>70.271999999999935</v>
      </c>
      <c r="P32" s="22">
        <f t="shared" si="12"/>
        <v>355.94177945649562</v>
      </c>
      <c r="S32" s="22">
        <f t="shared" si="1"/>
        <v>2461.7864864915468</v>
      </c>
      <c r="T32" s="22">
        <f t="shared" si="2"/>
        <v>878.18848184035323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41442.320949129964</v>
      </c>
      <c r="D33" s="5">
        <f t="shared" si="5"/>
        <v>39891.781692182165</v>
      </c>
      <c r="E33" s="5">
        <f t="shared" si="6"/>
        <v>30391.781692182165</v>
      </c>
      <c r="F33" s="5">
        <f t="shared" si="7"/>
        <v>10224.666722497477</v>
      </c>
      <c r="G33" s="5">
        <f t="shared" si="8"/>
        <v>29667.114969684688</v>
      </c>
      <c r="H33" s="22">
        <f t="shared" si="9"/>
        <v>18708.742709073304</v>
      </c>
      <c r="I33" s="5">
        <f t="shared" si="10"/>
        <v>47253.333116213587</v>
      </c>
      <c r="J33" s="26">
        <f t="shared" si="0"/>
        <v>0.16427906244904444</v>
      </c>
      <c r="L33" s="22">
        <f t="shared" si="11"/>
        <v>83256.722144955478</v>
      </c>
      <c r="M33" s="5">
        <f>scrimecost*Meta!O30</f>
        <v>1415.808</v>
      </c>
      <c r="N33" s="5">
        <f>L33-Grade8!L33</f>
        <v>3089.5355184466898</v>
      </c>
      <c r="O33" s="5">
        <f>Grade8!M33-M33</f>
        <v>70.271999999999935</v>
      </c>
      <c r="P33" s="22">
        <f t="shared" si="12"/>
        <v>364.16405261796803</v>
      </c>
      <c r="S33" s="22">
        <f t="shared" si="1"/>
        <v>2520.9467387554155</v>
      </c>
      <c r="T33" s="22">
        <f t="shared" si="2"/>
        <v>865.60733019286329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42478.378972858212</v>
      </c>
      <c r="D34" s="5">
        <f t="shared" si="5"/>
        <v>40865.676234486717</v>
      </c>
      <c r="E34" s="5">
        <f t="shared" si="6"/>
        <v>31365.676234486717</v>
      </c>
      <c r="F34" s="5">
        <f t="shared" si="7"/>
        <v>10542.643290559914</v>
      </c>
      <c r="G34" s="5">
        <f t="shared" si="8"/>
        <v>30323.032943926803</v>
      </c>
      <c r="H34" s="22">
        <f t="shared" si="9"/>
        <v>19176.461276800135</v>
      </c>
      <c r="I34" s="5">
        <f t="shared" si="10"/>
        <v>48348.90654411893</v>
      </c>
      <c r="J34" s="26">
        <f t="shared" si="0"/>
        <v>0.16575881547087992</v>
      </c>
      <c r="L34" s="22">
        <f t="shared" si="11"/>
        <v>85338.140198579364</v>
      </c>
      <c r="M34" s="5">
        <f>scrimecost*Meta!O31</f>
        <v>1415.808</v>
      </c>
      <c r="N34" s="5">
        <f>L34-Grade8!L34</f>
        <v>3166.7739064078341</v>
      </c>
      <c r="O34" s="5">
        <f>Grade8!M34-M34</f>
        <v>70.271999999999935</v>
      </c>
      <c r="P34" s="22">
        <f t="shared" si="12"/>
        <v>372.59188260847719</v>
      </c>
      <c r="S34" s="22">
        <f t="shared" si="1"/>
        <v>2581.5859973258443</v>
      </c>
      <c r="T34" s="22">
        <f t="shared" si="2"/>
        <v>853.22535748192092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43540.338447179667</v>
      </c>
      <c r="D35" s="5">
        <f t="shared" si="5"/>
        <v>41863.918140348884</v>
      </c>
      <c r="E35" s="5">
        <f t="shared" si="6"/>
        <v>32363.918140348884</v>
      </c>
      <c r="F35" s="5">
        <f t="shared" si="7"/>
        <v>10868.56927282391</v>
      </c>
      <c r="G35" s="5">
        <f t="shared" si="8"/>
        <v>30995.348867524976</v>
      </c>
      <c r="H35" s="22">
        <f t="shared" si="9"/>
        <v>19655.872808720138</v>
      </c>
      <c r="I35" s="5">
        <f t="shared" si="10"/>
        <v>49471.869307721907</v>
      </c>
      <c r="J35" s="26">
        <f t="shared" si="0"/>
        <v>0.16720247695559737</v>
      </c>
      <c r="L35" s="22">
        <f t="shared" si="11"/>
        <v>87471.593703543855</v>
      </c>
      <c r="M35" s="5">
        <f>scrimecost*Meta!O32</f>
        <v>1415.808</v>
      </c>
      <c r="N35" s="5">
        <f>L35-Grade8!L35</f>
        <v>3245.9432540680573</v>
      </c>
      <c r="O35" s="5">
        <f>Grade8!M35-M35</f>
        <v>70.271999999999935</v>
      </c>
      <c r="P35" s="22">
        <f t="shared" si="12"/>
        <v>381.23040834874905</v>
      </c>
      <c r="S35" s="22">
        <f t="shared" si="1"/>
        <v>2643.7412373605675</v>
      </c>
      <c r="T35" s="22">
        <f t="shared" si="2"/>
        <v>841.03874718587224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44628.846908359155</v>
      </c>
      <c r="D36" s="5">
        <f t="shared" si="5"/>
        <v>42887.116093857607</v>
      </c>
      <c r="E36" s="5">
        <f t="shared" si="6"/>
        <v>33387.116093857607</v>
      </c>
      <c r="F36" s="5">
        <f t="shared" si="7"/>
        <v>11202.643404644508</v>
      </c>
      <c r="G36" s="5">
        <f t="shared" si="8"/>
        <v>31684.4726892131</v>
      </c>
      <c r="H36" s="22">
        <f t="shared" si="9"/>
        <v>20147.269628938138</v>
      </c>
      <c r="I36" s="5">
        <f t="shared" si="10"/>
        <v>50622.906140414954</v>
      </c>
      <c r="J36" s="26">
        <f t="shared" si="0"/>
        <v>0.16861092718459009</v>
      </c>
      <c r="L36" s="22">
        <f t="shared" si="11"/>
        <v>89658.383546132434</v>
      </c>
      <c r="M36" s="5">
        <f>scrimecost*Meta!O33</f>
        <v>1144.1990000000001</v>
      </c>
      <c r="N36" s="5">
        <f>L36-Grade8!L36</f>
        <v>3327.0918354197202</v>
      </c>
      <c r="O36" s="5">
        <f>Grade8!M36-M36</f>
        <v>56.79099999999994</v>
      </c>
      <c r="P36" s="22">
        <f t="shared" si="12"/>
        <v>390.08489723252762</v>
      </c>
      <c r="S36" s="22">
        <f t="shared" si="1"/>
        <v>2694.2389783961139</v>
      </c>
      <c r="T36" s="22">
        <f t="shared" si="2"/>
        <v>824.99834269323992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45744.568081068144</v>
      </c>
      <c r="D37" s="5">
        <f t="shared" ref="D37:D56" si="15">IF(A37&lt;startage,1,0)*(C37*(1-initialunempprob))+IF(A37=startage,1,0)*(C37*(1-unempprob))+IF(A37&gt;startage,1,0)*(C37*(1-unempprob)+unempprob*300*52)</f>
        <v>43935.893996204053</v>
      </c>
      <c r="E37" s="5">
        <f t="shared" si="6"/>
        <v>34435.893996204053</v>
      </c>
      <c r="F37" s="5">
        <f t="shared" si="7"/>
        <v>11545.069389760623</v>
      </c>
      <c r="G37" s="5">
        <f t="shared" si="8"/>
        <v>32390.824606443428</v>
      </c>
      <c r="H37" s="22">
        <f t="shared" ref="H37:H56" si="16">benefits*B37/expnorm</f>
        <v>20650.951369661598</v>
      </c>
      <c r="I37" s="5">
        <f t="shared" ref="I37:I56" si="17">G37+IF(A37&lt;startage,1,0)*(H37*(1-initialunempprob))+IF(A37&gt;=startage,1,0)*(H37*(1-unempprob))</f>
        <v>51802.718893925325</v>
      </c>
      <c r="J37" s="26">
        <f t="shared" ref="J37:J56" si="18">(F37-(IF(A37&gt;startage,1,0)*(unempprob*300*52)))/(IF(A37&lt;startage,1,0)*((C37+H37)*(1-initialunempprob))+IF(A37&gt;=startage,1,0)*((C37+H37)*(1-unempprob)))</f>
        <v>0.16998502496897316</v>
      </c>
      <c r="L37" s="22">
        <f t="shared" ref="L37:L56" si="19">(sincome+sbenefits)*(1-sunemp)*B37/expnorm</f>
        <v>91899.843134785755</v>
      </c>
      <c r="M37" s="5">
        <f>scrimecost*Meta!O34</f>
        <v>1144.1990000000001</v>
      </c>
      <c r="N37" s="5">
        <f>L37-Grade8!L37</f>
        <v>3410.2691313052492</v>
      </c>
      <c r="O37" s="5">
        <f>Grade8!M37-M37</f>
        <v>56.79099999999994</v>
      </c>
      <c r="P37" s="22">
        <f t="shared" si="12"/>
        <v>399.16074833840077</v>
      </c>
      <c r="S37" s="22">
        <f t="shared" ref="S37:S68" si="20">IF(A37&lt;startage,1,0)*(N37-Q37-R37)+IF(A37&gt;=startage,1,0)*completionprob*(N37*spart+O37+P37)</f>
        <v>2759.5408274576002</v>
      </c>
      <c r="T37" s="22">
        <f t="shared" ref="T37:T68" si="21">S37/sreturn^(A37-startage+1)</f>
        <v>813.34291334064574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46888.182283094837</v>
      </c>
      <c r="D38" s="5">
        <f t="shared" si="15"/>
        <v>45010.891346109143</v>
      </c>
      <c r="E38" s="5">
        <f t="shared" si="6"/>
        <v>35510.891346109143</v>
      </c>
      <c r="F38" s="5">
        <f t="shared" si="7"/>
        <v>11997.145159115549</v>
      </c>
      <c r="G38" s="5">
        <f t="shared" si="8"/>
        <v>33013.746186993594</v>
      </c>
      <c r="H38" s="22">
        <f t="shared" si="16"/>
        <v>21167.225153903131</v>
      </c>
      <c r="I38" s="5">
        <f t="shared" si="17"/>
        <v>52910.937831662537</v>
      </c>
      <c r="J38" s="26">
        <f t="shared" si="18"/>
        <v>0.17290581519301274</v>
      </c>
      <c r="L38" s="22">
        <f t="shared" si="19"/>
        <v>94197.339213155385</v>
      </c>
      <c r="M38" s="5">
        <f>scrimecost*Meta!O35</f>
        <v>1144.1990000000001</v>
      </c>
      <c r="N38" s="5">
        <f>L38-Grade8!L38</f>
        <v>3495.5258595878695</v>
      </c>
      <c r="O38" s="5">
        <f>Grade8!M38-M38</f>
        <v>56.79099999999994</v>
      </c>
      <c r="P38" s="22">
        <f t="shared" ref="P38:P56" si="22">(spart-initialspart)*(L38*J38+nptrans)</f>
        <v>411.14281906193861</v>
      </c>
      <c r="S38" s="22">
        <f t="shared" si="20"/>
        <v>2829.1009596188092</v>
      </c>
      <c r="T38" s="22">
        <f t="shared" si="21"/>
        <v>802.61119145545024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48060.386840172207</v>
      </c>
      <c r="D39" s="5">
        <f t="shared" si="15"/>
        <v>46112.763629761874</v>
      </c>
      <c r="E39" s="5">
        <f t="shared" si="6"/>
        <v>36612.763629761874</v>
      </c>
      <c r="F39" s="5">
        <f t="shared" si="7"/>
        <v>12467.093688093439</v>
      </c>
      <c r="G39" s="5">
        <f t="shared" si="8"/>
        <v>33645.669941668435</v>
      </c>
      <c r="H39" s="22">
        <f t="shared" si="16"/>
        <v>21696.405782750709</v>
      </c>
      <c r="I39" s="5">
        <f t="shared" si="17"/>
        <v>54040.291377454101</v>
      </c>
      <c r="J39" s="26">
        <f t="shared" si="18"/>
        <v>0.17585557597367416</v>
      </c>
      <c r="L39" s="22">
        <f t="shared" si="19"/>
        <v>96552.272693484265</v>
      </c>
      <c r="M39" s="5">
        <f>scrimecost*Meta!O36</f>
        <v>1144.1990000000001</v>
      </c>
      <c r="N39" s="5">
        <f>L39-Grade8!L39</f>
        <v>3582.9140060775535</v>
      </c>
      <c r="O39" s="5">
        <f>Grade8!M39-M39</f>
        <v>56.79099999999994</v>
      </c>
      <c r="P39" s="22">
        <f t="shared" si="22"/>
        <v>423.59859946943646</v>
      </c>
      <c r="S39" s="22">
        <f t="shared" si="20"/>
        <v>2900.5707698416008</v>
      </c>
      <c r="T39" s="22">
        <f t="shared" si="21"/>
        <v>792.06374202059226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49261.896511176506</v>
      </c>
      <c r="D40" s="5">
        <f t="shared" si="15"/>
        <v>47242.182720505916</v>
      </c>
      <c r="E40" s="5">
        <f t="shared" si="6"/>
        <v>37742.182720505916</v>
      </c>
      <c r="F40" s="5">
        <f t="shared" si="7"/>
        <v>12948.790930295774</v>
      </c>
      <c r="G40" s="5">
        <f t="shared" si="8"/>
        <v>34293.391790210138</v>
      </c>
      <c r="H40" s="22">
        <f t="shared" si="16"/>
        <v>22238.815927319476</v>
      </c>
      <c r="I40" s="5">
        <f t="shared" si="17"/>
        <v>55197.878761890446</v>
      </c>
      <c r="J40" s="26">
        <f t="shared" si="18"/>
        <v>0.17873339136944141</v>
      </c>
      <c r="L40" s="22">
        <f t="shared" si="19"/>
        <v>98966.079510821379</v>
      </c>
      <c r="M40" s="5">
        <f>scrimecost*Meta!O37</f>
        <v>1144.1990000000001</v>
      </c>
      <c r="N40" s="5">
        <f>L40-Grade8!L40</f>
        <v>3672.486856229516</v>
      </c>
      <c r="O40" s="5">
        <f>Grade8!M40-M40</f>
        <v>56.79099999999994</v>
      </c>
      <c r="P40" s="22">
        <f t="shared" si="22"/>
        <v>436.3657743871218</v>
      </c>
      <c r="S40" s="22">
        <f t="shared" si="20"/>
        <v>2973.8273253199882</v>
      </c>
      <c r="T40" s="22">
        <f t="shared" si="21"/>
        <v>781.64997222031752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50493.443923955914</v>
      </c>
      <c r="D41" s="5">
        <f t="shared" si="15"/>
        <v>48399.83728851856</v>
      </c>
      <c r="E41" s="5">
        <f t="shared" si="6"/>
        <v>38899.83728851856</v>
      </c>
      <c r="F41" s="5">
        <f t="shared" si="7"/>
        <v>13442.530603553165</v>
      </c>
      <c r="G41" s="5">
        <f t="shared" si="8"/>
        <v>34957.306684965399</v>
      </c>
      <c r="H41" s="22">
        <f t="shared" si="16"/>
        <v>22794.786325502464</v>
      </c>
      <c r="I41" s="5">
        <f t="shared" si="17"/>
        <v>56384.405830937714</v>
      </c>
      <c r="J41" s="26">
        <f t="shared" si="18"/>
        <v>0.18154101614579965</v>
      </c>
      <c r="L41" s="22">
        <f t="shared" si="19"/>
        <v>101440.23149859191</v>
      </c>
      <c r="M41" s="5">
        <f>scrimecost*Meta!O38</f>
        <v>764.43799999999999</v>
      </c>
      <c r="N41" s="5">
        <f>L41-Grade8!L41</f>
        <v>3764.2990276352357</v>
      </c>
      <c r="O41" s="5">
        <f>Grade8!M41-M41</f>
        <v>37.942000000000007</v>
      </c>
      <c r="P41" s="22">
        <f t="shared" si="22"/>
        <v>449.4521286777491</v>
      </c>
      <c r="S41" s="22">
        <f t="shared" si="20"/>
        <v>3030.4432746853054</v>
      </c>
      <c r="T41" s="22">
        <f t="shared" si="21"/>
        <v>766.69499847484371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51755.780022054816</v>
      </c>
      <c r="D42" s="5">
        <f t="shared" si="15"/>
        <v>49586.433220731524</v>
      </c>
      <c r="E42" s="5">
        <f t="shared" si="6"/>
        <v>40086.433220731524</v>
      </c>
      <c r="F42" s="5">
        <f t="shared" si="7"/>
        <v>13948.613768641995</v>
      </c>
      <c r="G42" s="5">
        <f t="shared" si="8"/>
        <v>35637.819452089527</v>
      </c>
      <c r="H42" s="22">
        <f t="shared" si="16"/>
        <v>23364.655983640027</v>
      </c>
      <c r="I42" s="5">
        <f t="shared" si="17"/>
        <v>57600.596076711154</v>
      </c>
      <c r="J42" s="26">
        <f t="shared" si="18"/>
        <v>0.18428016226907601</v>
      </c>
      <c r="L42" s="22">
        <f t="shared" si="19"/>
        <v>103976.2372860567</v>
      </c>
      <c r="M42" s="5">
        <f>scrimecost*Meta!O39</f>
        <v>764.43799999999999</v>
      </c>
      <c r="N42" s="5">
        <f>L42-Grade8!L42</f>
        <v>3858.406503326114</v>
      </c>
      <c r="O42" s="5">
        <f>Grade8!M42-M42</f>
        <v>37.942000000000007</v>
      </c>
      <c r="P42" s="22">
        <f t="shared" si="22"/>
        <v>462.86564182564217</v>
      </c>
      <c r="S42" s="22">
        <f t="shared" si="20"/>
        <v>3107.4084432847667</v>
      </c>
      <c r="T42" s="22">
        <f t="shared" si="21"/>
        <v>756.71913232126371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53049.674522606183</v>
      </c>
      <c r="D43" s="5">
        <f t="shared" si="15"/>
        <v>50802.694051249811</v>
      </c>
      <c r="E43" s="5">
        <f t="shared" si="6"/>
        <v>41302.694051249811</v>
      </c>
      <c r="F43" s="5">
        <f t="shared" si="7"/>
        <v>14467.349012858045</v>
      </c>
      <c r="G43" s="5">
        <f t="shared" si="8"/>
        <v>36335.345038391766</v>
      </c>
      <c r="H43" s="22">
        <f t="shared" si="16"/>
        <v>23948.772383231022</v>
      </c>
      <c r="I43" s="5">
        <f t="shared" si="17"/>
        <v>58847.191078628923</v>
      </c>
      <c r="J43" s="26">
        <f t="shared" si="18"/>
        <v>0.18695249995032129</v>
      </c>
      <c r="L43" s="22">
        <f t="shared" si="19"/>
        <v>106575.6432182081</v>
      </c>
      <c r="M43" s="5">
        <f>scrimecost*Meta!O40</f>
        <v>764.43799999999999</v>
      </c>
      <c r="N43" s="5">
        <f>L43-Grade8!L43</f>
        <v>3954.8666659092851</v>
      </c>
      <c r="O43" s="5">
        <f>Grade8!M43-M43</f>
        <v>37.942000000000007</v>
      </c>
      <c r="P43" s="22">
        <f t="shared" si="22"/>
        <v>476.61449280223269</v>
      </c>
      <c r="S43" s="22">
        <f t="shared" si="20"/>
        <v>3186.2977410992285</v>
      </c>
      <c r="T43" s="22">
        <f t="shared" si="21"/>
        <v>746.86589926673605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54375.91638567132</v>
      </c>
      <c r="D44" s="5">
        <f t="shared" si="15"/>
        <v>52049.361402531038</v>
      </c>
      <c r="E44" s="5">
        <f t="shared" si="6"/>
        <v>42549.361402531038</v>
      </c>
      <c r="F44" s="5">
        <f t="shared" si="7"/>
        <v>14999.052638179488</v>
      </c>
      <c r="G44" s="5">
        <f t="shared" si="8"/>
        <v>37050.308764351546</v>
      </c>
      <c r="H44" s="22">
        <f t="shared" si="16"/>
        <v>24547.491692811793</v>
      </c>
      <c r="I44" s="5">
        <f t="shared" si="17"/>
        <v>60124.950955594628</v>
      </c>
      <c r="J44" s="26">
        <f t="shared" si="18"/>
        <v>0.18955965866373123</v>
      </c>
      <c r="L44" s="22">
        <f t="shared" si="19"/>
        <v>109240.03429866327</v>
      </c>
      <c r="M44" s="5">
        <f>scrimecost*Meta!O41</f>
        <v>764.43799999999999</v>
      </c>
      <c r="N44" s="5">
        <f>L44-Grade8!L44</f>
        <v>4053.7383325569826</v>
      </c>
      <c r="O44" s="5">
        <f>Grade8!M44-M44</f>
        <v>37.942000000000007</v>
      </c>
      <c r="P44" s="22">
        <f t="shared" si="22"/>
        <v>490.70706505323761</v>
      </c>
      <c r="S44" s="22">
        <f t="shared" si="20"/>
        <v>3267.1592713590162</v>
      </c>
      <c r="T44" s="22">
        <f t="shared" si="21"/>
        <v>737.13406817537043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55735.314295313117</v>
      </c>
      <c r="D45" s="5">
        <f t="shared" si="15"/>
        <v>53327.195437594324</v>
      </c>
      <c r="E45" s="5">
        <f t="shared" si="6"/>
        <v>43827.195437594324</v>
      </c>
      <c r="F45" s="5">
        <f t="shared" si="7"/>
        <v>15544.04885413398</v>
      </c>
      <c r="G45" s="5">
        <f t="shared" si="8"/>
        <v>37783.146583460344</v>
      </c>
      <c r="H45" s="22">
        <f t="shared" si="16"/>
        <v>25161.17898513209</v>
      </c>
      <c r="I45" s="5">
        <f t="shared" si="17"/>
        <v>61434.654829484512</v>
      </c>
      <c r="J45" s="26">
        <f t="shared" si="18"/>
        <v>0.19210322814022879</v>
      </c>
      <c r="L45" s="22">
        <f t="shared" si="19"/>
        <v>111971.03515612987</v>
      </c>
      <c r="M45" s="5">
        <f>scrimecost*Meta!O42</f>
        <v>764.43799999999999</v>
      </c>
      <c r="N45" s="5">
        <f>L45-Grade8!L45</f>
        <v>4155.0817908709287</v>
      </c>
      <c r="O45" s="5">
        <f>Grade8!M45-M45</f>
        <v>37.942000000000007</v>
      </c>
      <c r="P45" s="22">
        <f t="shared" si="22"/>
        <v>505.15195161051804</v>
      </c>
      <c r="S45" s="22">
        <f t="shared" si="20"/>
        <v>3350.0423398753364</v>
      </c>
      <c r="T45" s="22">
        <f t="shared" si="21"/>
        <v>727.52240899078299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57128.697152695931</v>
      </c>
      <c r="D46" s="5">
        <f t="shared" si="15"/>
        <v>54636.97532353417</v>
      </c>
      <c r="E46" s="5">
        <f t="shared" si="6"/>
        <v>45136.97532353417</v>
      </c>
      <c r="F46" s="5">
        <f t="shared" si="7"/>
        <v>16102.669975487323</v>
      </c>
      <c r="G46" s="5">
        <f t="shared" si="8"/>
        <v>38534.305348046852</v>
      </c>
      <c r="H46" s="22">
        <f t="shared" si="16"/>
        <v>25790.20845976039</v>
      </c>
      <c r="I46" s="5">
        <f t="shared" si="17"/>
        <v>62777.10130022162</v>
      </c>
      <c r="J46" s="26">
        <f t="shared" si="18"/>
        <v>0.19458475933681174</v>
      </c>
      <c r="L46" s="22">
        <f t="shared" si="19"/>
        <v>114770.31103503311</v>
      </c>
      <c r="M46" s="5">
        <f>scrimecost*Meta!O43</f>
        <v>424.005</v>
      </c>
      <c r="N46" s="5">
        <f>L46-Grade8!L46</f>
        <v>4258.9588356426975</v>
      </c>
      <c r="O46" s="5">
        <f>Grade8!M46-M46</f>
        <v>21.044999999999959</v>
      </c>
      <c r="P46" s="22">
        <f t="shared" si="22"/>
        <v>519.95796033173031</v>
      </c>
      <c r="S46" s="22">
        <f t="shared" si="20"/>
        <v>3418.4384251045472</v>
      </c>
      <c r="T46" s="22">
        <f t="shared" si="21"/>
        <v>714.56829432409063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58556.914581513338</v>
      </c>
      <c r="D47" s="5">
        <f t="shared" si="15"/>
        <v>55979.499706622533</v>
      </c>
      <c r="E47" s="5">
        <f t="shared" si="6"/>
        <v>46479.499706622533</v>
      </c>
      <c r="F47" s="5">
        <f t="shared" si="7"/>
        <v>16675.25662487451</v>
      </c>
      <c r="G47" s="5">
        <f t="shared" si="8"/>
        <v>39304.24308174802</v>
      </c>
      <c r="H47" s="22">
        <f t="shared" si="16"/>
        <v>26434.963671254398</v>
      </c>
      <c r="I47" s="5">
        <f t="shared" si="17"/>
        <v>64153.108932727147</v>
      </c>
      <c r="J47" s="26">
        <f t="shared" si="18"/>
        <v>0.19700576538225856</v>
      </c>
      <c r="L47" s="22">
        <f t="shared" si="19"/>
        <v>117639.56881090894</v>
      </c>
      <c r="M47" s="5">
        <f>scrimecost*Meta!O44</f>
        <v>424.005</v>
      </c>
      <c r="N47" s="5">
        <f>L47-Grade8!L47</f>
        <v>4365.4328065337759</v>
      </c>
      <c r="O47" s="5">
        <f>Grade8!M47-M47</f>
        <v>21.044999999999959</v>
      </c>
      <c r="P47" s="22">
        <f t="shared" si="22"/>
        <v>535.13411927097297</v>
      </c>
      <c r="S47" s="22">
        <f t="shared" si="20"/>
        <v>3505.5174489644987</v>
      </c>
      <c r="T47" s="22">
        <f t="shared" si="21"/>
        <v>705.32295133386094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60020.837446051162</v>
      </c>
      <c r="D48" s="5">
        <f t="shared" si="15"/>
        <v>57355.587199288093</v>
      </c>
      <c r="E48" s="5">
        <f t="shared" si="6"/>
        <v>47855.587199288093</v>
      </c>
      <c r="F48" s="5">
        <f t="shared" si="7"/>
        <v>17262.15794049637</v>
      </c>
      <c r="G48" s="5">
        <f t="shared" si="8"/>
        <v>40093.429258791723</v>
      </c>
      <c r="H48" s="22">
        <f t="shared" si="16"/>
        <v>27095.837763035754</v>
      </c>
      <c r="I48" s="5">
        <f t="shared" si="17"/>
        <v>65563.516756045326</v>
      </c>
      <c r="J48" s="26">
        <f t="shared" si="18"/>
        <v>0.19936772249976767</v>
      </c>
      <c r="L48" s="22">
        <f t="shared" si="19"/>
        <v>120580.55803118164</v>
      </c>
      <c r="M48" s="5">
        <f>scrimecost*Meta!O45</f>
        <v>424.005</v>
      </c>
      <c r="N48" s="5">
        <f>L48-Grade8!L48</f>
        <v>4474.5686266971024</v>
      </c>
      <c r="O48" s="5">
        <f>Grade8!M48-M48</f>
        <v>21.044999999999959</v>
      </c>
      <c r="P48" s="22">
        <f t="shared" si="22"/>
        <v>550.68968218369673</v>
      </c>
      <c r="S48" s="22">
        <f t="shared" si="20"/>
        <v>3594.7734484209295</v>
      </c>
      <c r="T48" s="22">
        <f t="shared" si="21"/>
        <v>696.18924546871699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61521.358382202437</v>
      </c>
      <c r="D49" s="5">
        <f t="shared" si="15"/>
        <v>58766.076879270287</v>
      </c>
      <c r="E49" s="5">
        <f t="shared" si="6"/>
        <v>49266.076879270287</v>
      </c>
      <c r="F49" s="5">
        <f t="shared" si="7"/>
        <v>17863.73178900878</v>
      </c>
      <c r="G49" s="5">
        <f t="shared" si="8"/>
        <v>40902.345090261508</v>
      </c>
      <c r="H49" s="22">
        <f t="shared" si="16"/>
        <v>27773.233707111653</v>
      </c>
      <c r="I49" s="5">
        <f t="shared" si="17"/>
        <v>67009.184774946465</v>
      </c>
      <c r="J49" s="26">
        <f t="shared" si="18"/>
        <v>0.2016720709070936</v>
      </c>
      <c r="L49" s="22">
        <f t="shared" si="19"/>
        <v>123595.07198196118</v>
      </c>
      <c r="M49" s="5">
        <f>scrimecost*Meta!O46</f>
        <v>424.005</v>
      </c>
      <c r="N49" s="5">
        <f>L49-Grade8!L49</f>
        <v>4586.4328423645493</v>
      </c>
      <c r="O49" s="5">
        <f>Grade8!M49-M49</f>
        <v>21.044999999999959</v>
      </c>
      <c r="P49" s="22">
        <f t="shared" si="22"/>
        <v>566.63413416923845</v>
      </c>
      <c r="S49" s="22">
        <f t="shared" si="20"/>
        <v>3686.2608478637958</v>
      </c>
      <c r="T49" s="22">
        <f t="shared" si="21"/>
        <v>687.16613824747787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63059.392341757492</v>
      </c>
      <c r="D50" s="5">
        <f t="shared" si="15"/>
        <v>60211.828801252035</v>
      </c>
      <c r="E50" s="5">
        <f t="shared" si="6"/>
        <v>50711.828801252035</v>
      </c>
      <c r="F50" s="5">
        <f t="shared" si="7"/>
        <v>18480.344983733994</v>
      </c>
      <c r="G50" s="5">
        <f t="shared" si="8"/>
        <v>41731.483817518041</v>
      </c>
      <c r="H50" s="22">
        <f t="shared" si="16"/>
        <v>28467.564549789437</v>
      </c>
      <c r="I50" s="5">
        <f t="shared" si="17"/>
        <v>68490.994494320112</v>
      </c>
      <c r="J50" s="26">
        <f t="shared" si="18"/>
        <v>0.2039202156947286</v>
      </c>
      <c r="L50" s="22">
        <f t="shared" si="19"/>
        <v>126684.9487815102</v>
      </c>
      <c r="M50" s="5">
        <f>scrimecost*Meta!O47</f>
        <v>424.005</v>
      </c>
      <c r="N50" s="5">
        <f>L50-Grade8!L50</f>
        <v>4701.0936634236568</v>
      </c>
      <c r="O50" s="5">
        <f>Grade8!M50-M50</f>
        <v>21.044999999999959</v>
      </c>
      <c r="P50" s="22">
        <f t="shared" si="22"/>
        <v>582.97719745441862</v>
      </c>
      <c r="S50" s="22">
        <f t="shared" si="20"/>
        <v>3780.0354322927174</v>
      </c>
      <c r="T50" s="22">
        <f t="shared" si="21"/>
        <v>678.2525879883791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64635.877150301436</v>
      </c>
      <c r="D51" s="5">
        <f t="shared" si="15"/>
        <v>61693.724521283344</v>
      </c>
      <c r="E51" s="5">
        <f t="shared" si="6"/>
        <v>52193.724521283344</v>
      </c>
      <c r="F51" s="5">
        <f t="shared" si="7"/>
        <v>19112.373508327346</v>
      </c>
      <c r="G51" s="5">
        <f t="shared" si="8"/>
        <v>42581.351012956002</v>
      </c>
      <c r="H51" s="22">
        <f t="shared" si="16"/>
        <v>29179.253663534175</v>
      </c>
      <c r="I51" s="5">
        <f t="shared" si="17"/>
        <v>70009.849456678116</v>
      </c>
      <c r="J51" s="26">
        <f t="shared" si="18"/>
        <v>0.20611352768266528</v>
      </c>
      <c r="L51" s="22">
        <f t="shared" si="19"/>
        <v>129852.07250104795</v>
      </c>
      <c r="M51" s="5">
        <f>scrimecost*Meta!O48</f>
        <v>223.678</v>
      </c>
      <c r="N51" s="5">
        <f>L51-Grade8!L51</f>
        <v>4818.6210050092486</v>
      </c>
      <c r="O51" s="5">
        <f>Grade8!M51-M51</f>
        <v>11.102000000000004</v>
      </c>
      <c r="P51" s="22">
        <f t="shared" si="22"/>
        <v>599.72883732172852</v>
      </c>
      <c r="S51" s="22">
        <f t="shared" si="20"/>
        <v>3866.4102413323658</v>
      </c>
      <c r="T51" s="22">
        <f t="shared" si="21"/>
        <v>667.76464779784533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66251.774079058945</v>
      </c>
      <c r="D52" s="5">
        <f t="shared" si="15"/>
        <v>63212.667634315403</v>
      </c>
      <c r="E52" s="5">
        <f t="shared" si="6"/>
        <v>53712.667634315403</v>
      </c>
      <c r="F52" s="5">
        <f t="shared" si="7"/>
        <v>19760.20274603552</v>
      </c>
      <c r="G52" s="5">
        <f t="shared" si="8"/>
        <v>43452.464888279879</v>
      </c>
      <c r="H52" s="22">
        <f t="shared" si="16"/>
        <v>29908.735005122522</v>
      </c>
      <c r="I52" s="5">
        <f t="shared" si="17"/>
        <v>71566.675793095055</v>
      </c>
      <c r="J52" s="26">
        <f t="shared" si="18"/>
        <v>0.20825334425626196</v>
      </c>
      <c r="L52" s="22">
        <f t="shared" si="19"/>
        <v>133098.37431357414</v>
      </c>
      <c r="M52" s="5">
        <f>scrimecost*Meta!O49</f>
        <v>223.678</v>
      </c>
      <c r="N52" s="5">
        <f>L52-Grade8!L52</f>
        <v>4939.0865301344456</v>
      </c>
      <c r="O52" s="5">
        <f>Grade8!M52-M52</f>
        <v>11.102000000000004</v>
      </c>
      <c r="P52" s="22">
        <f t="shared" si="22"/>
        <v>616.8992681857211</v>
      </c>
      <c r="S52" s="22">
        <f t="shared" si="20"/>
        <v>3964.932164097982</v>
      </c>
      <c r="T52" s="22">
        <f t="shared" si="21"/>
        <v>659.13011437518526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67908.068431035441</v>
      </c>
      <c r="D53" s="5">
        <f t="shared" si="15"/>
        <v>64769.584325173309</v>
      </c>
      <c r="E53" s="5">
        <f t="shared" si="6"/>
        <v>55269.584325173309</v>
      </c>
      <c r="F53" s="5">
        <f t="shared" si="7"/>
        <v>20424.227714686414</v>
      </c>
      <c r="G53" s="5">
        <f t="shared" si="8"/>
        <v>44345.356610486895</v>
      </c>
      <c r="H53" s="22">
        <f t="shared" si="16"/>
        <v>30656.45338025059</v>
      </c>
      <c r="I53" s="5">
        <f t="shared" si="17"/>
        <v>73162.422787922449</v>
      </c>
      <c r="J53" s="26">
        <f t="shared" si="18"/>
        <v>0.21034097018172215</v>
      </c>
      <c r="L53" s="22">
        <f t="shared" si="19"/>
        <v>136425.83367141354</v>
      </c>
      <c r="M53" s="5">
        <f>scrimecost*Meta!O50</f>
        <v>223.678</v>
      </c>
      <c r="N53" s="5">
        <f>L53-Grade8!L53</f>
        <v>5062.5636933878704</v>
      </c>
      <c r="O53" s="5">
        <f>Grade8!M53-M53</f>
        <v>11.102000000000004</v>
      </c>
      <c r="P53" s="22">
        <f t="shared" si="22"/>
        <v>634.49895982131352</v>
      </c>
      <c r="S53" s="22">
        <f t="shared" si="20"/>
        <v>4065.9171349328053</v>
      </c>
      <c r="T53" s="22">
        <f t="shared" si="21"/>
        <v>650.59963911500211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69605.770141811314</v>
      </c>
      <c r="D54" s="5">
        <f t="shared" si="15"/>
        <v>66365.423933302634</v>
      </c>
      <c r="E54" s="5">
        <f t="shared" si="6"/>
        <v>56865.423933302634</v>
      </c>
      <c r="F54" s="5">
        <f t="shared" si="7"/>
        <v>21104.853307553574</v>
      </c>
      <c r="G54" s="5">
        <f t="shared" si="8"/>
        <v>45260.57062574906</v>
      </c>
      <c r="H54" s="22">
        <f t="shared" si="16"/>
        <v>31422.864714756852</v>
      </c>
      <c r="I54" s="5">
        <f t="shared" si="17"/>
        <v>74798.063457620505</v>
      </c>
      <c r="J54" s="26">
        <f t="shared" si="18"/>
        <v>0.2123776784016834</v>
      </c>
      <c r="L54" s="22">
        <f t="shared" si="19"/>
        <v>139836.47951319881</v>
      </c>
      <c r="M54" s="5">
        <f>scrimecost*Meta!O51</f>
        <v>223.678</v>
      </c>
      <c r="N54" s="5">
        <f>L54-Grade8!L54</f>
        <v>5189.1277857225214</v>
      </c>
      <c r="O54" s="5">
        <f>Grade8!M54-M54</f>
        <v>11.102000000000004</v>
      </c>
      <c r="P54" s="22">
        <f t="shared" si="22"/>
        <v>652.53864374779562</v>
      </c>
      <c r="S54" s="22">
        <f t="shared" si="20"/>
        <v>4169.4267300384245</v>
      </c>
      <c r="T54" s="22">
        <f t="shared" si="21"/>
        <v>642.17226249153362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71345.914395356594</v>
      </c>
      <c r="D55" s="5">
        <f t="shared" si="15"/>
        <v>68001.159531635189</v>
      </c>
      <c r="E55" s="5">
        <f t="shared" si="6"/>
        <v>58501.159531635189</v>
      </c>
      <c r="F55" s="5">
        <f t="shared" si="7"/>
        <v>21802.494540242409</v>
      </c>
      <c r="G55" s="5">
        <f t="shared" si="8"/>
        <v>46198.664991392783</v>
      </c>
      <c r="H55" s="22">
        <f t="shared" si="16"/>
        <v>32208.43633262577</v>
      </c>
      <c r="I55" s="5">
        <f t="shared" si="17"/>
        <v>76474.595144061008</v>
      </c>
      <c r="J55" s="26">
        <f t="shared" si="18"/>
        <v>0.2143647108114016</v>
      </c>
      <c r="L55" s="22">
        <f t="shared" si="19"/>
        <v>143332.39150102879</v>
      </c>
      <c r="M55" s="5">
        <f>scrimecost*Meta!O52</f>
        <v>223.678</v>
      </c>
      <c r="N55" s="5">
        <f>L55-Grade8!L55</f>
        <v>5318.8559803655953</v>
      </c>
      <c r="O55" s="5">
        <f>Grade8!M55-M55</f>
        <v>11.102000000000004</v>
      </c>
      <c r="P55" s="22">
        <f t="shared" si="22"/>
        <v>671.02931977243975</v>
      </c>
      <c r="S55" s="22">
        <f t="shared" si="20"/>
        <v>4275.524065021722</v>
      </c>
      <c r="T55" s="22">
        <f t="shared" si="21"/>
        <v>633.84702156589128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73129.562255240511</v>
      </c>
      <c r="D56" s="5">
        <f t="shared" si="15"/>
        <v>69677.788519926078</v>
      </c>
      <c r="E56" s="5">
        <f t="shared" si="6"/>
        <v>60177.788519926078</v>
      </c>
      <c r="F56" s="5">
        <f t="shared" si="7"/>
        <v>22517.57680374847</v>
      </c>
      <c r="G56" s="5">
        <f t="shared" si="8"/>
        <v>47160.211716177611</v>
      </c>
      <c r="H56" s="22">
        <f t="shared" si="16"/>
        <v>33013.647240941413</v>
      </c>
      <c r="I56" s="5">
        <f t="shared" si="17"/>
        <v>78193.04012266254</v>
      </c>
      <c r="J56" s="26">
        <f t="shared" si="18"/>
        <v>0.21630327901600474</v>
      </c>
      <c r="L56" s="22">
        <f t="shared" si="19"/>
        <v>146915.7012885545</v>
      </c>
      <c r="M56" s="5">
        <f>scrimecost*Meta!O53</f>
        <v>67.594999999999999</v>
      </c>
      <c r="N56" s="5">
        <f>L56-Grade8!L56</f>
        <v>5451.8273798747105</v>
      </c>
      <c r="O56" s="5">
        <f>Grade8!M56-M56</f>
        <v>3.355000000000004</v>
      </c>
      <c r="P56" s="22">
        <f t="shared" si="22"/>
        <v>689.98226269770021</v>
      </c>
      <c r="S56" s="22">
        <f t="shared" si="20"/>
        <v>4376.6817733795797</v>
      </c>
      <c r="T56" s="22">
        <f t="shared" si="21"/>
        <v>624.53958606128867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67.594999999999999</v>
      </c>
      <c r="N57" s="5">
        <f>L57-Grade8!L57</f>
        <v>0</v>
      </c>
      <c r="O57" s="5">
        <f>Grade8!M57-M57</f>
        <v>3.355000000000004</v>
      </c>
      <c r="S57" s="22">
        <f t="shared" si="20"/>
        <v>3.287900000000004</v>
      </c>
      <c r="T57" s="22">
        <f t="shared" si="21"/>
        <v>0.45159955244312466</v>
      </c>
    </row>
    <row r="58" spans="1:20" x14ac:dyDescent="0.2">
      <c r="A58" s="5">
        <v>67</v>
      </c>
      <c r="C58" s="5"/>
      <c r="H58" s="21"/>
      <c r="I58" s="5"/>
      <c r="M58" s="5">
        <f>scrimecost*Meta!O55</f>
        <v>67.594999999999999</v>
      </c>
      <c r="N58" s="5">
        <f>L58-Grade8!L58</f>
        <v>0</v>
      </c>
      <c r="O58" s="5">
        <f>Grade8!M58-M58</f>
        <v>3.355000000000004</v>
      </c>
      <c r="S58" s="22">
        <f t="shared" si="20"/>
        <v>3.287900000000004</v>
      </c>
      <c r="T58" s="22">
        <f t="shared" si="21"/>
        <v>0.43468374977373814</v>
      </c>
    </row>
    <row r="59" spans="1:20" x14ac:dyDescent="0.2">
      <c r="A59" s="5">
        <v>68</v>
      </c>
      <c r="H59" s="21"/>
      <c r="I59" s="5"/>
      <c r="M59" s="5">
        <f>scrimecost*Meta!O56</f>
        <v>67.594999999999999</v>
      </c>
      <c r="N59" s="5">
        <f>L59-Grade8!L59</f>
        <v>0</v>
      </c>
      <c r="O59" s="5">
        <f>Grade8!M59-M59</f>
        <v>3.355000000000004</v>
      </c>
      <c r="S59" s="22">
        <f t="shared" si="20"/>
        <v>3.287900000000004</v>
      </c>
      <c r="T59" s="22">
        <f t="shared" si="21"/>
        <v>0.41840157124857758</v>
      </c>
    </row>
    <row r="60" spans="1:20" x14ac:dyDescent="0.2">
      <c r="A60" s="5">
        <v>69</v>
      </c>
      <c r="H60" s="21"/>
      <c r="I60" s="5"/>
      <c r="M60" s="5">
        <f>scrimecost*Meta!O57</f>
        <v>67.594999999999999</v>
      </c>
      <c r="N60" s="5">
        <f>L60-Grade8!L60</f>
        <v>0</v>
      </c>
      <c r="O60" s="5">
        <f>Grade8!M60-M60</f>
        <v>3.355000000000004</v>
      </c>
      <c r="S60" s="22">
        <f t="shared" si="20"/>
        <v>3.287900000000004</v>
      </c>
      <c r="T60" s="22">
        <f t="shared" si="21"/>
        <v>0.40272928287381526</v>
      </c>
    </row>
    <row r="61" spans="1:20" x14ac:dyDescent="0.2">
      <c r="A61" s="5">
        <v>70</v>
      </c>
      <c r="H61" s="21"/>
      <c r="I61" s="5"/>
      <c r="M61" s="5">
        <f>scrimecost*Meta!O58</f>
        <v>67.594999999999999</v>
      </c>
      <c r="N61" s="5">
        <f>L61-Grade8!L61</f>
        <v>0</v>
      </c>
      <c r="O61" s="5">
        <f>Grade8!M61-M61</f>
        <v>3.355000000000004</v>
      </c>
      <c r="S61" s="22">
        <f t="shared" si="20"/>
        <v>3.287900000000004</v>
      </c>
      <c r="T61" s="22">
        <f t="shared" si="21"/>
        <v>0.38764403967235084</v>
      </c>
    </row>
    <row r="62" spans="1:20" x14ac:dyDescent="0.2">
      <c r="A62" s="5">
        <v>71</v>
      </c>
      <c r="H62" s="21"/>
      <c r="I62" s="5"/>
      <c r="M62" s="5">
        <f>scrimecost*Meta!O59</f>
        <v>67.594999999999999</v>
      </c>
      <c r="N62" s="5">
        <f>L62-Grade8!L62</f>
        <v>0</v>
      </c>
      <c r="O62" s="5">
        <f>Grade8!M62-M62</f>
        <v>3.355000000000004</v>
      </c>
      <c r="S62" s="22">
        <f t="shared" si="20"/>
        <v>3.287900000000004</v>
      </c>
      <c r="T62" s="22">
        <f t="shared" si="21"/>
        <v>0.37312385238344253</v>
      </c>
    </row>
    <row r="63" spans="1:20" x14ac:dyDescent="0.2">
      <c r="A63" s="5">
        <v>72</v>
      </c>
      <c r="H63" s="21"/>
      <c r="M63" s="5">
        <f>scrimecost*Meta!O60</f>
        <v>67.594999999999999</v>
      </c>
      <c r="N63" s="5">
        <f>L63-Grade8!L63</f>
        <v>0</v>
      </c>
      <c r="O63" s="5">
        <f>Grade8!M63-M63</f>
        <v>3.355000000000004</v>
      </c>
      <c r="S63" s="22">
        <f t="shared" si="20"/>
        <v>3.287900000000004</v>
      </c>
      <c r="T63" s="22">
        <f t="shared" si="21"/>
        <v>0.35914755540968835</v>
      </c>
    </row>
    <row r="64" spans="1:20" x14ac:dyDescent="0.2">
      <c r="A64" s="5">
        <v>73</v>
      </c>
      <c r="H64" s="21"/>
      <c r="M64" s="5">
        <f>scrimecost*Meta!O61</f>
        <v>67.594999999999999</v>
      </c>
      <c r="N64" s="5">
        <f>L64-Grade8!L64</f>
        <v>0</v>
      </c>
      <c r="O64" s="5">
        <f>Grade8!M64-M64</f>
        <v>3.355000000000004</v>
      </c>
      <c r="S64" s="22">
        <f t="shared" si="20"/>
        <v>3.287900000000004</v>
      </c>
      <c r="T64" s="22">
        <f t="shared" si="21"/>
        <v>0.34569477596463333</v>
      </c>
    </row>
    <row r="65" spans="1:20" x14ac:dyDescent="0.2">
      <c r="A65" s="5">
        <v>74</v>
      </c>
      <c r="H65" s="21"/>
      <c r="M65" s="5">
        <f>scrimecost*Meta!O62</f>
        <v>67.594999999999999</v>
      </c>
      <c r="N65" s="5">
        <f>L65-Grade8!L65</f>
        <v>0</v>
      </c>
      <c r="O65" s="5">
        <f>Grade8!M65-M65</f>
        <v>3.355000000000004</v>
      </c>
      <c r="S65" s="22">
        <f t="shared" si="20"/>
        <v>3.287900000000004</v>
      </c>
      <c r="T65" s="22">
        <f t="shared" si="21"/>
        <v>0.33274590437603274</v>
      </c>
    </row>
    <row r="66" spans="1:20" x14ac:dyDescent="0.2">
      <c r="A66" s="5">
        <v>75</v>
      </c>
      <c r="H66" s="21"/>
      <c r="M66" s="5">
        <f>scrimecost*Meta!O63</f>
        <v>67.594999999999999</v>
      </c>
      <c r="N66" s="5">
        <f>L66-Grade8!L66</f>
        <v>0</v>
      </c>
      <c r="O66" s="5">
        <f>Grade8!M66-M66</f>
        <v>3.355000000000004</v>
      </c>
      <c r="S66" s="22">
        <f t="shared" si="20"/>
        <v>3.287900000000004</v>
      </c>
      <c r="T66" s="22">
        <f t="shared" si="21"/>
        <v>0.32028206550147925</v>
      </c>
    </row>
    <row r="67" spans="1:20" x14ac:dyDescent="0.2">
      <c r="A67" s="5">
        <v>76</v>
      </c>
      <c r="H67" s="21"/>
      <c r="M67" s="5">
        <f>scrimecost*Meta!O64</f>
        <v>67.594999999999999</v>
      </c>
      <c r="N67" s="5">
        <f>L67-Grade8!L67</f>
        <v>0</v>
      </c>
      <c r="O67" s="5">
        <f>Grade8!M67-M67</f>
        <v>3.355000000000004</v>
      </c>
      <c r="S67" s="22">
        <f t="shared" si="20"/>
        <v>3.287900000000004</v>
      </c>
      <c r="T67" s="22">
        <f t="shared" si="21"/>
        <v>0.30828509121473241</v>
      </c>
    </row>
    <row r="68" spans="1:20" x14ac:dyDescent="0.2">
      <c r="A68" s="5">
        <v>77</v>
      </c>
      <c r="H68" s="21"/>
      <c r="M68" s="5">
        <f>scrimecost*Meta!O65</f>
        <v>67.594999999999999</v>
      </c>
      <c r="N68" s="5">
        <f>L68-Grade8!L68</f>
        <v>0</v>
      </c>
      <c r="O68" s="5">
        <f>Grade8!M68-M68</f>
        <v>3.355000000000004</v>
      </c>
      <c r="S68" s="22">
        <f t="shared" si="20"/>
        <v>3.287900000000004</v>
      </c>
      <c r="T68" s="22">
        <f t="shared" si="21"/>
        <v>0.29673749392264021</v>
      </c>
    </row>
    <row r="69" spans="1:20" x14ac:dyDescent="0.2">
      <c r="A69" s="5">
        <v>78</v>
      </c>
      <c r="H69" s="21"/>
      <c r="M69" s="5">
        <f>scrimecost*Meta!O66</f>
        <v>67.594999999999999</v>
      </c>
      <c r="N69" s="5">
        <f>L69-Grade8!L69</f>
        <v>0</v>
      </c>
      <c r="O69" s="5">
        <f>Grade8!M69-M69</f>
        <v>3.355000000000004</v>
      </c>
      <c r="S69" s="22">
        <f>IF(A69&lt;startage,1,0)*(N69-Q69-R69)+IF(A69&gt;=startage,1,0)*completionprob*(N69*spart+O69+P69)</f>
        <v>3.287900000000004</v>
      </c>
      <c r="T69" s="22">
        <f>S69/sreturn^(A69-startage+1)</f>
        <v>0.28562244107405299</v>
      </c>
    </row>
    <row r="70" spans="1:20" x14ac:dyDescent="0.2">
      <c r="A70" s="5">
        <v>79</v>
      </c>
      <c r="H70" s="21"/>
      <c r="M70" s="5"/>
      <c r="S70" s="22">
        <f>SUM(T5:T69)</f>
        <v>-1.2726764087034326E-11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44063</v>
      </c>
      <c r="D2" s="7">
        <f>Meta!C4</f>
        <v>19892</v>
      </c>
      <c r="E2" s="1">
        <f>Meta!D4</f>
        <v>5.7000000000000002E-2</v>
      </c>
      <c r="F2" s="1">
        <f>Meta!F4</f>
        <v>0.63400000000000001</v>
      </c>
      <c r="G2" s="1">
        <f>Meta!I4</f>
        <v>1.9496869757628374</v>
      </c>
      <c r="H2" s="1">
        <f>Meta!E4</f>
        <v>0.98</v>
      </c>
      <c r="I2" s="13"/>
      <c r="J2" s="1">
        <f>Meta!X3</f>
        <v>0.69199999999999995</v>
      </c>
      <c r="K2" s="1">
        <f>Meta!D3</f>
        <v>0.06</v>
      </c>
      <c r="L2" s="29"/>
      <c r="N2" s="22">
        <f>Meta!T4</f>
        <v>64285</v>
      </c>
      <c r="O2" s="22">
        <f>Meta!U4</f>
        <v>28311</v>
      </c>
      <c r="P2" s="1">
        <f>Meta!V4</f>
        <v>4.2000000000000003E-2</v>
      </c>
      <c r="Q2" s="1">
        <f>Meta!X4</f>
        <v>0.71</v>
      </c>
      <c r="R2" s="22">
        <f>Meta!W4</f>
        <v>1170</v>
      </c>
      <c r="T2" s="12">
        <f>IRR(S5:S69)+1</f>
        <v>1.0396621416624765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2127.6476311621609</v>
      </c>
      <c r="D6" s="5">
        <f t="shared" ref="D6:D36" si="0">IF(A6&lt;startage,1,0)*(C6*(1-initialunempprob))+IF(A6=startage,1,0)*(C6*(1-unempprob))+IF(A6&gt;startage,1,0)*(C6*(1-unempprob)+unempprob*300*52)</f>
        <v>1999.9887732924312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152.99914115687099</v>
      </c>
      <c r="G6" s="5">
        <f t="shared" ref="G6:G56" si="3">D6-F6</f>
        <v>1846.9896321355602</v>
      </c>
      <c r="H6" s="22">
        <f>0.1*Grade9!H6</f>
        <v>960.50634219649896</v>
      </c>
      <c r="I6" s="5">
        <f t="shared" ref="I6:I36" si="4">G6+IF(A6&lt;startage,1,0)*(H6*(1-initialunempprob))+IF(A6&gt;=startage,1,0)*(H6*(1-unempprob))</f>
        <v>2749.8655938002694</v>
      </c>
      <c r="J6" s="26">
        <f t="shared" ref="J6:J37" si="5">(F6-(IF(A6&gt;startage,1,0)*(unempprob*300*52)))/(IF(A6&lt;startage,1,0)*((C6+H6)*(1-initialunempprob))+IF(A6&gt;=startage,1,0)*((C6+H6)*(1-unempprob)))</f>
        <v>5.2706259204712821E-2</v>
      </c>
      <c r="L6" s="22">
        <f>0.1*Grade9!L6</f>
        <v>4274.3978520768551</v>
      </c>
      <c r="M6" s="5">
        <f>scrimecost*Meta!O3</f>
        <v>2171.52</v>
      </c>
      <c r="N6" s="5">
        <f>L6-Grade9!L6</f>
        <v>-38469.580668691691</v>
      </c>
      <c r="O6" s="5"/>
      <c r="P6" s="22"/>
      <c r="Q6" s="22">
        <f>0.05*feel*Grade9!G6</f>
        <v>227.77894143374337</v>
      </c>
      <c r="R6" s="22">
        <f>hstuition</f>
        <v>11298</v>
      </c>
      <c r="S6" s="22">
        <f t="shared" ref="S6:S37" si="6">IF(A6&lt;startage,1,0)*(N6-Q6-R6)+IF(A6&gt;=startage,1,0)*completionprob*(N6*spart+O6+P6)</f>
        <v>-49995.359610125437</v>
      </c>
      <c r="T6" s="22">
        <f t="shared" ref="T6:T37" si="7">S6/sreturn^(A6-startage+1)</f>
        <v>-49995.359610125437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22600.038133177684</v>
      </c>
      <c r="D7" s="5">
        <f t="shared" si="0"/>
        <v>21311.835959586555</v>
      </c>
      <c r="E7" s="5">
        <f t="shared" si="1"/>
        <v>11811.835959586555</v>
      </c>
      <c r="F7" s="5">
        <f t="shared" si="2"/>
        <v>4158.3144408050102</v>
      </c>
      <c r="G7" s="5">
        <f t="shared" si="3"/>
        <v>17153.521518781545</v>
      </c>
      <c r="H7" s="22">
        <f t="shared" ref="H7:H36" si="10">benefits*B7/expnorm</f>
        <v>10202.66342612102</v>
      </c>
      <c r="I7" s="5">
        <f t="shared" si="4"/>
        <v>26774.633129613667</v>
      </c>
      <c r="J7" s="26">
        <f t="shared" si="5"/>
        <v>0.13442994500729785</v>
      </c>
      <c r="L7" s="22">
        <f t="shared" ref="L7:L36" si="11">(sincome+sbenefits)*(1-sunemp)*B7/expnorm</f>
        <v>45498.056407384254</v>
      </c>
      <c r="M7" s="5">
        <f>scrimecost*Meta!O4</f>
        <v>2747.16</v>
      </c>
      <c r="N7" s="5">
        <f>L7-Grade9!L7</f>
        <v>1685.478423596498</v>
      </c>
      <c r="O7" s="5">
        <f>Grade9!M7-M7</f>
        <v>138.53200000000015</v>
      </c>
      <c r="P7" s="22">
        <f t="shared" ref="P7:P38" si="12">(spart-initialspart)*(L7*J7+nptrans)</f>
        <v>228.06542197410499</v>
      </c>
      <c r="Q7" s="22"/>
      <c r="R7" s="22"/>
      <c r="S7" s="22">
        <f t="shared" si="6"/>
        <v>1532.0213606730663</v>
      </c>
      <c r="T7" s="22">
        <f t="shared" si="7"/>
        <v>1473.5761737205132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23165.039086507124</v>
      </c>
      <c r="D8" s="5">
        <f t="shared" si="0"/>
        <v>22733.831858576217</v>
      </c>
      <c r="E8" s="5">
        <f t="shared" si="1"/>
        <v>13233.831858576217</v>
      </c>
      <c r="F8" s="5">
        <f t="shared" si="2"/>
        <v>4622.5961018251346</v>
      </c>
      <c r="G8" s="5">
        <f t="shared" si="3"/>
        <v>18111.235756751084</v>
      </c>
      <c r="H8" s="22">
        <f t="shared" si="10"/>
        <v>10457.730011774045</v>
      </c>
      <c r="I8" s="5">
        <f t="shared" si="4"/>
        <v>27972.87515785401</v>
      </c>
      <c r="J8" s="26">
        <f t="shared" si="5"/>
        <v>0.11774945313651226</v>
      </c>
      <c r="L8" s="22">
        <f t="shared" si="11"/>
        <v>46635.507817568854</v>
      </c>
      <c r="M8" s="5">
        <f>scrimecost*Meta!O5</f>
        <v>3173.0400000000004</v>
      </c>
      <c r="N8" s="5">
        <f>L8-Grade9!L8</f>
        <v>1727.6153841863998</v>
      </c>
      <c r="O8" s="5">
        <f>Grade9!M8-M8</f>
        <v>160.00799999999981</v>
      </c>
      <c r="P8" s="22">
        <f t="shared" si="12"/>
        <v>216.81549976072114</v>
      </c>
      <c r="Q8" s="22"/>
      <c r="R8" s="22"/>
      <c r="S8" s="22">
        <f t="shared" si="6"/>
        <v>1571.3618140824035</v>
      </c>
      <c r="T8" s="22">
        <f t="shared" si="7"/>
        <v>1453.7567205088931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23744.1650636698</v>
      </c>
      <c r="D9" s="5">
        <f t="shared" si="0"/>
        <v>23279.947655040622</v>
      </c>
      <c r="E9" s="5">
        <f t="shared" si="1"/>
        <v>13779.947655040622</v>
      </c>
      <c r="F9" s="5">
        <f t="shared" si="2"/>
        <v>4800.9029093707632</v>
      </c>
      <c r="G9" s="5">
        <f t="shared" si="3"/>
        <v>18479.04474566986</v>
      </c>
      <c r="H9" s="22">
        <f t="shared" si="10"/>
        <v>10719.173262068394</v>
      </c>
      <c r="I9" s="5">
        <f t="shared" si="4"/>
        <v>28587.225131800355</v>
      </c>
      <c r="J9" s="26">
        <f t="shared" si="5"/>
        <v>0.12036405952883249</v>
      </c>
      <c r="L9" s="22">
        <f t="shared" si="11"/>
        <v>47801.395513008072</v>
      </c>
      <c r="M9" s="5">
        <f>scrimecost*Meta!O6</f>
        <v>3856.3199999999997</v>
      </c>
      <c r="N9" s="5">
        <f>L9-Grade9!L9</f>
        <v>1770.8057687910623</v>
      </c>
      <c r="O9" s="5">
        <f>Grade9!M9-M9</f>
        <v>194.46399999999994</v>
      </c>
      <c r="P9" s="22">
        <f t="shared" si="12"/>
        <v>221.53626027160166</v>
      </c>
      <c r="Q9" s="22"/>
      <c r="R9" s="22"/>
      <c r="S9" s="22">
        <f t="shared" si="6"/>
        <v>1639.8069089909905</v>
      </c>
      <c r="T9" s="22">
        <f t="shared" si="7"/>
        <v>1459.2040367127474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24337.769190261544</v>
      </c>
      <c r="D10" s="5">
        <f t="shared" si="0"/>
        <v>23839.716346416637</v>
      </c>
      <c r="E10" s="5">
        <f t="shared" si="1"/>
        <v>14339.716346416637</v>
      </c>
      <c r="F10" s="5">
        <f t="shared" si="2"/>
        <v>4983.6673871050316</v>
      </c>
      <c r="G10" s="5">
        <f t="shared" si="3"/>
        <v>18856.048959311607</v>
      </c>
      <c r="H10" s="22">
        <f t="shared" si="10"/>
        <v>10987.152593620105</v>
      </c>
      <c r="I10" s="5">
        <f t="shared" si="4"/>
        <v>29216.933855095365</v>
      </c>
      <c r="J10" s="26">
        <f t="shared" si="5"/>
        <v>0.12291489503353509</v>
      </c>
      <c r="L10" s="22">
        <f t="shared" si="11"/>
        <v>48996.430400833277</v>
      </c>
      <c r="M10" s="5">
        <f>scrimecost*Meta!O7</f>
        <v>4121.91</v>
      </c>
      <c r="N10" s="5">
        <f>L10-Grade9!L10</f>
        <v>1815.075913010849</v>
      </c>
      <c r="O10" s="5">
        <f>Grade9!M10-M10</f>
        <v>207.85699999999997</v>
      </c>
      <c r="P10" s="22">
        <f t="shared" si="12"/>
        <v>226.37503979525417</v>
      </c>
      <c r="Q10" s="22"/>
      <c r="R10" s="22"/>
      <c r="S10" s="22">
        <f t="shared" si="6"/>
        <v>1688.4772192722978</v>
      </c>
      <c r="T10" s="22">
        <f t="shared" si="7"/>
        <v>1445.1944539336548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24946.213420018084</v>
      </c>
      <c r="D11" s="5">
        <f t="shared" si="0"/>
        <v>24413.479255077054</v>
      </c>
      <c r="E11" s="5">
        <f t="shared" si="1"/>
        <v>14913.479255077054</v>
      </c>
      <c r="F11" s="5">
        <f t="shared" si="2"/>
        <v>5171.0009767826577</v>
      </c>
      <c r="G11" s="5">
        <f t="shared" si="3"/>
        <v>19242.478278294395</v>
      </c>
      <c r="H11" s="22">
        <f t="shared" si="10"/>
        <v>11261.831408460606</v>
      </c>
      <c r="I11" s="5">
        <f t="shared" si="4"/>
        <v>29862.385296472748</v>
      </c>
      <c r="J11" s="26">
        <f t="shared" si="5"/>
        <v>0.12540351503812305</v>
      </c>
      <c r="L11" s="22">
        <f t="shared" si="11"/>
        <v>50221.341160854106</v>
      </c>
      <c r="M11" s="5">
        <f>scrimecost*Meta!O8</f>
        <v>3947.58</v>
      </c>
      <c r="N11" s="5">
        <f>L11-Grade9!L11</f>
        <v>1860.4528108361192</v>
      </c>
      <c r="O11" s="5">
        <f>Grade9!M11-M11</f>
        <v>199.0659999999998</v>
      </c>
      <c r="P11" s="22">
        <f t="shared" si="12"/>
        <v>231.33478880699798</v>
      </c>
      <c r="Q11" s="22"/>
      <c r="R11" s="22"/>
      <c r="S11" s="22">
        <f t="shared" si="6"/>
        <v>1716.2958388106294</v>
      </c>
      <c r="T11" s="22">
        <f t="shared" si="7"/>
        <v>1412.9636860922496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25569.868755518532</v>
      </c>
      <c r="D12" s="5">
        <f t="shared" si="0"/>
        <v>25001.586236453975</v>
      </c>
      <c r="E12" s="5">
        <f t="shared" si="1"/>
        <v>15501.586236453975</v>
      </c>
      <c r="F12" s="5">
        <f t="shared" si="2"/>
        <v>5363.0179062022235</v>
      </c>
      <c r="G12" s="5">
        <f t="shared" si="3"/>
        <v>19638.56833025175</v>
      </c>
      <c r="H12" s="22">
        <f t="shared" si="10"/>
        <v>11543.37719367212</v>
      </c>
      <c r="I12" s="5">
        <f t="shared" si="4"/>
        <v>30523.973023884559</v>
      </c>
      <c r="J12" s="26">
        <f t="shared" si="5"/>
        <v>0.1278314369938186</v>
      </c>
      <c r="L12" s="22">
        <f t="shared" si="11"/>
        <v>51476.874689875447</v>
      </c>
      <c r="M12" s="5">
        <f>scrimecost*Meta!O9</f>
        <v>3584.88</v>
      </c>
      <c r="N12" s="5">
        <f>L12-Grade9!L12</f>
        <v>1906.9641311070154</v>
      </c>
      <c r="O12" s="5">
        <f>Grade9!M12-M12</f>
        <v>180.77599999999984</v>
      </c>
      <c r="P12" s="22">
        <f t="shared" si="12"/>
        <v>236.41853154403535</v>
      </c>
      <c r="Q12" s="22"/>
      <c r="R12" s="22"/>
      <c r="S12" s="22">
        <f t="shared" si="6"/>
        <v>1735.7162833374159</v>
      </c>
      <c r="T12" s="22">
        <f t="shared" si="7"/>
        <v>1374.4386484673371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26209.115474406495</v>
      </c>
      <c r="D13" s="5">
        <f t="shared" si="0"/>
        <v>25604.395892365323</v>
      </c>
      <c r="E13" s="5">
        <f t="shared" si="1"/>
        <v>16104.395892365323</v>
      </c>
      <c r="F13" s="5">
        <f t="shared" si="2"/>
        <v>5559.8352588572779</v>
      </c>
      <c r="G13" s="5">
        <f t="shared" si="3"/>
        <v>20044.560633508045</v>
      </c>
      <c r="H13" s="22">
        <f t="shared" si="10"/>
        <v>11831.961623513922</v>
      </c>
      <c r="I13" s="5">
        <f t="shared" si="4"/>
        <v>31202.100444481672</v>
      </c>
      <c r="J13" s="26">
        <f t="shared" si="5"/>
        <v>0.1302001413408386</v>
      </c>
      <c r="L13" s="22">
        <f t="shared" si="11"/>
        <v>52763.796557122332</v>
      </c>
      <c r="M13" s="5">
        <f>scrimecost*Meta!O10</f>
        <v>3285.3599999999997</v>
      </c>
      <c r="N13" s="5">
        <f>L13-Grade9!L13</f>
        <v>1954.6382343846853</v>
      </c>
      <c r="O13" s="5">
        <f>Grade9!M13-M13</f>
        <v>165.67200000000003</v>
      </c>
      <c r="P13" s="22">
        <f t="shared" si="12"/>
        <v>241.62936784949866</v>
      </c>
      <c r="Q13" s="22"/>
      <c r="R13" s="22"/>
      <c r="S13" s="22">
        <f t="shared" si="6"/>
        <v>1759.1926239773727</v>
      </c>
      <c r="T13" s="22">
        <f t="shared" si="7"/>
        <v>1339.8858065100681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26864.343361266656</v>
      </c>
      <c r="D14" s="5">
        <f t="shared" si="0"/>
        <v>26222.275789674455</v>
      </c>
      <c r="E14" s="5">
        <f t="shared" si="1"/>
        <v>16722.275789674455</v>
      </c>
      <c r="F14" s="5">
        <f t="shared" si="2"/>
        <v>5761.5730453287097</v>
      </c>
      <c r="G14" s="5">
        <f t="shared" si="3"/>
        <v>20460.702744345745</v>
      </c>
      <c r="H14" s="22">
        <f t="shared" si="10"/>
        <v>12127.760664101772</v>
      </c>
      <c r="I14" s="5">
        <f t="shared" si="4"/>
        <v>31897.181050593717</v>
      </c>
      <c r="J14" s="26">
        <f t="shared" si="5"/>
        <v>0.13251107241110205</v>
      </c>
      <c r="L14" s="22">
        <f t="shared" si="11"/>
        <v>54082.891471050396</v>
      </c>
      <c r="M14" s="5">
        <f>scrimecost*Meta!O11</f>
        <v>3070.08</v>
      </c>
      <c r="N14" s="5">
        <f>L14-Grade9!L14</f>
        <v>2003.5041902443118</v>
      </c>
      <c r="O14" s="5">
        <f>Grade9!M14-M14</f>
        <v>154.81600000000026</v>
      </c>
      <c r="P14" s="22">
        <f t="shared" si="12"/>
        <v>246.97047506259858</v>
      </c>
      <c r="Q14" s="22"/>
      <c r="R14" s="22"/>
      <c r="S14" s="22">
        <f t="shared" si="6"/>
        <v>1787.7889611333389</v>
      </c>
      <c r="T14" s="22">
        <f t="shared" si="7"/>
        <v>1309.7198591914369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27535.951945298322</v>
      </c>
      <c r="D15" s="5">
        <f t="shared" si="0"/>
        <v>26855.602684416317</v>
      </c>
      <c r="E15" s="5">
        <f t="shared" si="1"/>
        <v>17355.602684416317</v>
      </c>
      <c r="F15" s="5">
        <f t="shared" si="2"/>
        <v>5968.3542764619269</v>
      </c>
      <c r="G15" s="5">
        <f t="shared" si="3"/>
        <v>20887.24840795439</v>
      </c>
      <c r="H15" s="22">
        <f t="shared" si="10"/>
        <v>12430.954680704313</v>
      </c>
      <c r="I15" s="5">
        <f t="shared" si="4"/>
        <v>32609.638671858556</v>
      </c>
      <c r="J15" s="26">
        <f t="shared" si="5"/>
        <v>0.13476563930892002</v>
      </c>
      <c r="L15" s="22">
        <f t="shared" si="11"/>
        <v>55434.963757826648</v>
      </c>
      <c r="M15" s="5">
        <f>scrimecost*Meta!O12</f>
        <v>2933.19</v>
      </c>
      <c r="N15" s="5">
        <f>L15-Grade9!L15</f>
        <v>2053.5917950004223</v>
      </c>
      <c r="O15" s="5">
        <f>Grade9!M15-M15</f>
        <v>147.91300000000001</v>
      </c>
      <c r="P15" s="22">
        <f t="shared" si="12"/>
        <v>252.44510995602599</v>
      </c>
      <c r="Q15" s="22"/>
      <c r="R15" s="22"/>
      <c r="S15" s="22">
        <f t="shared" si="6"/>
        <v>1821.2401187181993</v>
      </c>
      <c r="T15" s="22">
        <f t="shared" si="7"/>
        <v>1283.3264342081252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28224.350743930776</v>
      </c>
      <c r="D16" s="5">
        <f t="shared" si="0"/>
        <v>27504.76275152672</v>
      </c>
      <c r="E16" s="5">
        <f t="shared" si="1"/>
        <v>18004.76275152672</v>
      </c>
      <c r="F16" s="5">
        <f t="shared" si="2"/>
        <v>6180.3050383734735</v>
      </c>
      <c r="G16" s="5">
        <f t="shared" si="3"/>
        <v>21324.457713153246</v>
      </c>
      <c r="H16" s="22">
        <f t="shared" si="10"/>
        <v>12741.728547721919</v>
      </c>
      <c r="I16" s="5">
        <f t="shared" si="4"/>
        <v>33339.907733655011</v>
      </c>
      <c r="J16" s="26">
        <f t="shared" si="5"/>
        <v>0.13696521677020584</v>
      </c>
      <c r="L16" s="22">
        <f t="shared" si="11"/>
        <v>56820.83785177231</v>
      </c>
      <c r="M16" s="5">
        <f>scrimecost*Meta!O13</f>
        <v>2462.85</v>
      </c>
      <c r="N16" s="5">
        <f>L16-Grade9!L16</f>
        <v>2104.9315898754285</v>
      </c>
      <c r="O16" s="5">
        <f>Grade9!M16-M16</f>
        <v>124.19500000000016</v>
      </c>
      <c r="P16" s="22">
        <f t="shared" si="12"/>
        <v>258.05661072178907</v>
      </c>
      <c r="Q16" s="22"/>
      <c r="R16" s="22"/>
      <c r="S16" s="22">
        <f t="shared" si="6"/>
        <v>1839.2179787426765</v>
      </c>
      <c r="T16" s="22">
        <f t="shared" si="7"/>
        <v>1246.5534509017061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28929.959512529043</v>
      </c>
      <c r="D17" s="5">
        <f t="shared" si="0"/>
        <v>28170.151820314888</v>
      </c>
      <c r="E17" s="5">
        <f t="shared" si="1"/>
        <v>18670.151820314888</v>
      </c>
      <c r="F17" s="5">
        <f t="shared" si="2"/>
        <v>6397.5545693328113</v>
      </c>
      <c r="G17" s="5">
        <f t="shared" si="3"/>
        <v>21772.597250982079</v>
      </c>
      <c r="H17" s="22">
        <f t="shared" si="10"/>
        <v>13060.27176141497</v>
      </c>
      <c r="I17" s="5">
        <f t="shared" si="4"/>
        <v>34088.433521996398</v>
      </c>
      <c r="J17" s="26">
        <f t="shared" si="5"/>
        <v>0.13911114600072871</v>
      </c>
      <c r="L17" s="22">
        <f t="shared" si="11"/>
        <v>58241.35879806662</v>
      </c>
      <c r="M17" s="5">
        <f>scrimecost*Meta!O14</f>
        <v>2462.85</v>
      </c>
      <c r="N17" s="5">
        <f>L17-Grade9!L17</f>
        <v>2157.5548796223156</v>
      </c>
      <c r="O17" s="5">
        <f>Grade9!M17-M17</f>
        <v>124.19500000000016</v>
      </c>
      <c r="P17" s="22">
        <f t="shared" si="12"/>
        <v>263.80839900669633</v>
      </c>
      <c r="Q17" s="22"/>
      <c r="R17" s="22"/>
      <c r="S17" s="22">
        <f t="shared" si="6"/>
        <v>1881.4700162677698</v>
      </c>
      <c r="T17" s="22">
        <f t="shared" si="7"/>
        <v>1226.5429867160694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29653.208500342269</v>
      </c>
      <c r="D18" s="5">
        <f t="shared" si="0"/>
        <v>28852.175615822758</v>
      </c>
      <c r="E18" s="5">
        <f t="shared" si="1"/>
        <v>19352.175615822758</v>
      </c>
      <c r="F18" s="5">
        <f t="shared" si="2"/>
        <v>6620.2353385661299</v>
      </c>
      <c r="G18" s="5">
        <f t="shared" si="3"/>
        <v>22231.940277256628</v>
      </c>
      <c r="H18" s="22">
        <f t="shared" si="10"/>
        <v>13386.778555450343</v>
      </c>
      <c r="I18" s="5">
        <f t="shared" si="4"/>
        <v>34855.672455046297</v>
      </c>
      <c r="J18" s="26">
        <f t="shared" si="5"/>
        <v>0.1412047354939216</v>
      </c>
      <c r="L18" s="22">
        <f t="shared" si="11"/>
        <v>59697.392768018275</v>
      </c>
      <c r="M18" s="5">
        <f>scrimecost*Meta!O15</f>
        <v>2462.85</v>
      </c>
      <c r="N18" s="5">
        <f>L18-Grade9!L18</f>
        <v>2211.4937516128703</v>
      </c>
      <c r="O18" s="5">
        <f>Grade9!M18-M18</f>
        <v>124.19500000000016</v>
      </c>
      <c r="P18" s="22">
        <f t="shared" si="12"/>
        <v>269.70398199872608</v>
      </c>
      <c r="Q18" s="22"/>
      <c r="R18" s="22"/>
      <c r="S18" s="22">
        <f t="shared" si="6"/>
        <v>1924.7783547309866</v>
      </c>
      <c r="T18" s="22">
        <f t="shared" si="7"/>
        <v>1206.9074502396491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30394.538712850823</v>
      </c>
      <c r="D19" s="5">
        <f t="shared" si="0"/>
        <v>29551.250006218324</v>
      </c>
      <c r="E19" s="5">
        <f t="shared" si="1"/>
        <v>20051.250006218324</v>
      </c>
      <c r="F19" s="5">
        <f t="shared" si="2"/>
        <v>6848.483127030283</v>
      </c>
      <c r="G19" s="5">
        <f t="shared" si="3"/>
        <v>22702.766879188042</v>
      </c>
      <c r="H19" s="22">
        <f t="shared" si="10"/>
        <v>13721.448019336598</v>
      </c>
      <c r="I19" s="5">
        <f t="shared" si="4"/>
        <v>35642.092361422452</v>
      </c>
      <c r="J19" s="26">
        <f t="shared" si="5"/>
        <v>0.14324726182874403</v>
      </c>
      <c r="L19" s="22">
        <f t="shared" si="11"/>
        <v>61189.82758721873</v>
      </c>
      <c r="M19" s="5">
        <f>scrimecost*Meta!O16</f>
        <v>2462.85</v>
      </c>
      <c r="N19" s="5">
        <f>L19-Grade9!L19</f>
        <v>2266.7810954031956</v>
      </c>
      <c r="O19" s="5">
        <f>Grade9!M19-M19</f>
        <v>124.19500000000016</v>
      </c>
      <c r="P19" s="22">
        <f t="shared" si="12"/>
        <v>275.74695456555673</v>
      </c>
      <c r="Q19" s="22"/>
      <c r="R19" s="22"/>
      <c r="S19" s="22">
        <f t="shared" si="6"/>
        <v>1969.1694016557892</v>
      </c>
      <c r="T19" s="22">
        <f t="shared" si="7"/>
        <v>1187.6380166005438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31154.402180672092</v>
      </c>
      <c r="D20" s="5">
        <f t="shared" si="0"/>
        <v>30267.801256373783</v>
      </c>
      <c r="E20" s="5">
        <f t="shared" si="1"/>
        <v>20767.801256373783</v>
      </c>
      <c r="F20" s="5">
        <f t="shared" si="2"/>
        <v>7082.4371102060395</v>
      </c>
      <c r="G20" s="5">
        <f t="shared" si="3"/>
        <v>23185.364146167743</v>
      </c>
      <c r="H20" s="22">
        <f t="shared" si="10"/>
        <v>14064.484219820013</v>
      </c>
      <c r="I20" s="5">
        <f t="shared" si="4"/>
        <v>36448.172765458017</v>
      </c>
      <c r="J20" s="26">
        <f t="shared" si="5"/>
        <v>0.14523997044808296</v>
      </c>
      <c r="L20" s="22">
        <f t="shared" si="11"/>
        <v>62719.573276899195</v>
      </c>
      <c r="M20" s="5">
        <f>scrimecost*Meta!O17</f>
        <v>2462.85</v>
      </c>
      <c r="N20" s="5">
        <f>L20-Grade9!L20</f>
        <v>2323.4506227882739</v>
      </c>
      <c r="O20" s="5">
        <f>Grade9!M20-M20</f>
        <v>124.19500000000016</v>
      </c>
      <c r="P20" s="22">
        <f t="shared" si="12"/>
        <v>281.94100144655806</v>
      </c>
      <c r="Q20" s="22"/>
      <c r="R20" s="22"/>
      <c r="S20" s="22">
        <f t="shared" si="6"/>
        <v>2014.6702247537078</v>
      </c>
      <c r="T20" s="22">
        <f t="shared" si="7"/>
        <v>1168.726120328552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31933.262235188893</v>
      </c>
      <c r="D21" s="5">
        <f t="shared" si="0"/>
        <v>31002.266287783124</v>
      </c>
      <c r="E21" s="5">
        <f t="shared" si="1"/>
        <v>21502.266287783124</v>
      </c>
      <c r="F21" s="5">
        <f t="shared" si="2"/>
        <v>7322.2399429611905</v>
      </c>
      <c r="G21" s="5">
        <f t="shared" si="3"/>
        <v>23680.026344821934</v>
      </c>
      <c r="H21" s="22">
        <f t="shared" si="10"/>
        <v>14416.096325315513</v>
      </c>
      <c r="I21" s="5">
        <f t="shared" si="4"/>
        <v>37274.405179594462</v>
      </c>
      <c r="J21" s="26">
        <f t="shared" si="5"/>
        <v>0.14718407641816972</v>
      </c>
      <c r="L21" s="22">
        <f t="shared" si="11"/>
        <v>64287.562608821667</v>
      </c>
      <c r="M21" s="5">
        <f>scrimecost*Meta!O18</f>
        <v>1985.49</v>
      </c>
      <c r="N21" s="5">
        <f>L21-Grade9!L21</f>
        <v>2381.5368883579649</v>
      </c>
      <c r="O21" s="5">
        <f>Grade9!M21-M21</f>
        <v>100.12300000000027</v>
      </c>
      <c r="P21" s="22">
        <f t="shared" si="12"/>
        <v>288.28989949958446</v>
      </c>
      <c r="Q21" s="22"/>
      <c r="R21" s="22"/>
      <c r="S21" s="22">
        <f t="shared" si="6"/>
        <v>2037.7180084290649</v>
      </c>
      <c r="T21" s="22">
        <f t="shared" si="7"/>
        <v>1137.0004489213973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32731.593791068619</v>
      </c>
      <c r="D22" s="5">
        <f t="shared" si="0"/>
        <v>31755.092944977707</v>
      </c>
      <c r="E22" s="5">
        <f t="shared" si="1"/>
        <v>22255.092944977707</v>
      </c>
      <c r="F22" s="5">
        <f t="shared" si="2"/>
        <v>7568.0378465352214</v>
      </c>
      <c r="G22" s="5">
        <f t="shared" si="3"/>
        <v>24187.055098442484</v>
      </c>
      <c r="H22" s="22">
        <f t="shared" si="10"/>
        <v>14776.498733448403</v>
      </c>
      <c r="I22" s="5">
        <f t="shared" si="4"/>
        <v>38121.293404084325</v>
      </c>
      <c r="J22" s="26">
        <f t="shared" si="5"/>
        <v>0.14908076516947391</v>
      </c>
      <c r="L22" s="22">
        <f t="shared" si="11"/>
        <v>65894.751674042229</v>
      </c>
      <c r="M22" s="5">
        <f>scrimecost*Meta!O19</f>
        <v>1985.49</v>
      </c>
      <c r="N22" s="5">
        <f>L22-Grade9!L22</f>
        <v>2441.0753105669355</v>
      </c>
      <c r="O22" s="5">
        <f>Grade9!M22-M22</f>
        <v>100.12300000000027</v>
      </c>
      <c r="P22" s="22">
        <f t="shared" si="12"/>
        <v>294.79752000393665</v>
      </c>
      <c r="Q22" s="22"/>
      <c r="R22" s="22"/>
      <c r="S22" s="22">
        <f t="shared" si="6"/>
        <v>2085.5223106963322</v>
      </c>
      <c r="T22" s="22">
        <f t="shared" si="7"/>
        <v>1119.281080959257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33549.883635845334</v>
      </c>
      <c r="D23" s="5">
        <f t="shared" si="0"/>
        <v>32526.740268602149</v>
      </c>
      <c r="E23" s="5">
        <f t="shared" si="1"/>
        <v>23026.740268602149</v>
      </c>
      <c r="F23" s="5">
        <f t="shared" si="2"/>
        <v>7819.9806976986019</v>
      </c>
      <c r="G23" s="5">
        <f t="shared" si="3"/>
        <v>24706.759570903545</v>
      </c>
      <c r="H23" s="22">
        <f t="shared" si="10"/>
        <v>15145.911201784613</v>
      </c>
      <c r="I23" s="5">
        <f t="shared" si="4"/>
        <v>38989.353834186433</v>
      </c>
      <c r="J23" s="26">
        <f t="shared" si="5"/>
        <v>0.15093119321952672</v>
      </c>
      <c r="L23" s="22">
        <f t="shared" si="11"/>
        <v>67542.120465893284</v>
      </c>
      <c r="M23" s="5">
        <f>scrimecost*Meta!O20</f>
        <v>1985.49</v>
      </c>
      <c r="N23" s="5">
        <f>L23-Grade9!L23</f>
        <v>2502.1021933311204</v>
      </c>
      <c r="O23" s="5">
        <f>Grade9!M23-M23</f>
        <v>100.12300000000027</v>
      </c>
      <c r="P23" s="22">
        <f t="shared" si="12"/>
        <v>301.46783102089751</v>
      </c>
      <c r="Q23" s="22"/>
      <c r="R23" s="22"/>
      <c r="S23" s="22">
        <f t="shared" si="6"/>
        <v>2134.5217205202734</v>
      </c>
      <c r="T23" s="22">
        <f t="shared" si="7"/>
        <v>1101.8758671043581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34388.63072674146</v>
      </c>
      <c r="D24" s="5">
        <f t="shared" si="0"/>
        <v>33317.678775317196</v>
      </c>
      <c r="E24" s="5">
        <f t="shared" si="1"/>
        <v>23817.678775317196</v>
      </c>
      <c r="F24" s="5">
        <f t="shared" si="2"/>
        <v>8078.2221201410648</v>
      </c>
      <c r="G24" s="5">
        <f t="shared" si="3"/>
        <v>25239.456655176131</v>
      </c>
      <c r="H24" s="22">
        <f t="shared" si="10"/>
        <v>15524.558981829225</v>
      </c>
      <c r="I24" s="5">
        <f t="shared" si="4"/>
        <v>39879.115775041093</v>
      </c>
      <c r="J24" s="26">
        <f t="shared" si="5"/>
        <v>0.15273648887811483</v>
      </c>
      <c r="L24" s="22">
        <f t="shared" si="11"/>
        <v>69230.673477540593</v>
      </c>
      <c r="M24" s="5">
        <f>scrimecost*Meta!O21</f>
        <v>1985.49</v>
      </c>
      <c r="N24" s="5">
        <f>L24-Grade9!L24</f>
        <v>2564.6547481643793</v>
      </c>
      <c r="O24" s="5">
        <f>Grade9!M24-M24</f>
        <v>100.12300000000027</v>
      </c>
      <c r="P24" s="22">
        <f t="shared" si="12"/>
        <v>308.3048998132823</v>
      </c>
      <c r="Q24" s="22"/>
      <c r="R24" s="22"/>
      <c r="S24" s="22">
        <f t="shared" si="6"/>
        <v>2184.7461155897918</v>
      </c>
      <c r="T24" s="22">
        <f t="shared" si="7"/>
        <v>1084.777925389511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35248.346494910002</v>
      </c>
      <c r="D25" s="5">
        <f t="shared" si="0"/>
        <v>34128.390744700126</v>
      </c>
      <c r="E25" s="5">
        <f t="shared" si="1"/>
        <v>24628.390744700126</v>
      </c>
      <c r="F25" s="5">
        <f t="shared" si="2"/>
        <v>8342.9195781445906</v>
      </c>
      <c r="G25" s="5">
        <f t="shared" si="3"/>
        <v>25785.471166555537</v>
      </c>
      <c r="H25" s="22">
        <f t="shared" si="10"/>
        <v>15912.672956374956</v>
      </c>
      <c r="I25" s="5">
        <f t="shared" si="4"/>
        <v>40791.121764417119</v>
      </c>
      <c r="J25" s="26">
        <f t="shared" si="5"/>
        <v>0.15449775293527399</v>
      </c>
      <c r="L25" s="22">
        <f t="shared" si="11"/>
        <v>70961.440314479114</v>
      </c>
      <c r="M25" s="5">
        <f>scrimecost*Meta!O22</f>
        <v>1985.49</v>
      </c>
      <c r="N25" s="5">
        <f>L25-Grade9!L25</f>
        <v>2628.7711168684909</v>
      </c>
      <c r="O25" s="5">
        <f>Grade9!M25-M25</f>
        <v>100.12300000000027</v>
      </c>
      <c r="P25" s="22">
        <f t="shared" si="12"/>
        <v>315.3128953254768</v>
      </c>
      <c r="Q25" s="22"/>
      <c r="R25" s="22"/>
      <c r="S25" s="22">
        <f t="shared" si="6"/>
        <v>2236.2261205360637</v>
      </c>
      <c r="T25" s="22">
        <f t="shared" si="7"/>
        <v>1067.9805644255832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36129.555157282753</v>
      </c>
      <c r="D26" s="5">
        <f t="shared" si="0"/>
        <v>34959.370513317634</v>
      </c>
      <c r="E26" s="5">
        <f t="shared" si="1"/>
        <v>25459.370513317634</v>
      </c>
      <c r="F26" s="5">
        <f t="shared" si="2"/>
        <v>8614.2344725982075</v>
      </c>
      <c r="G26" s="5">
        <f t="shared" si="3"/>
        <v>26345.136040719426</v>
      </c>
      <c r="H26" s="22">
        <f t="shared" si="10"/>
        <v>16310.48978028433</v>
      </c>
      <c r="I26" s="5">
        <f t="shared" si="4"/>
        <v>41725.927903527547</v>
      </c>
      <c r="J26" s="26">
        <f t="shared" si="5"/>
        <v>0.15621605933250243</v>
      </c>
      <c r="L26" s="22">
        <f t="shared" si="11"/>
        <v>72735.476322341085</v>
      </c>
      <c r="M26" s="5">
        <f>scrimecost*Meta!O23</f>
        <v>1540.8899999999999</v>
      </c>
      <c r="N26" s="5">
        <f>L26-Grade9!L26</f>
        <v>2694.4903947901912</v>
      </c>
      <c r="O26" s="5">
        <f>Grade9!M26-M26</f>
        <v>77.702999999999975</v>
      </c>
      <c r="P26" s="22">
        <f t="shared" si="12"/>
        <v>322.49609072547617</v>
      </c>
      <c r="Q26" s="22"/>
      <c r="R26" s="22"/>
      <c r="S26" s="22">
        <f t="shared" si="6"/>
        <v>2267.0215256059814</v>
      </c>
      <c r="T26" s="22">
        <f t="shared" si="7"/>
        <v>1041.3843511846983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37032.794036214815</v>
      </c>
      <c r="D27" s="5">
        <f t="shared" si="0"/>
        <v>35811.124776150566</v>
      </c>
      <c r="E27" s="5">
        <f t="shared" si="1"/>
        <v>26311.124776150566</v>
      </c>
      <c r="F27" s="5">
        <f t="shared" si="2"/>
        <v>8892.3322394131592</v>
      </c>
      <c r="G27" s="5">
        <f t="shared" si="3"/>
        <v>26918.792536737405</v>
      </c>
      <c r="H27" s="22">
        <f t="shared" si="10"/>
        <v>16718.252024791436</v>
      </c>
      <c r="I27" s="5">
        <f t="shared" si="4"/>
        <v>42684.104196115732</v>
      </c>
      <c r="J27" s="26">
        <f t="shared" si="5"/>
        <v>0.15789245581760333</v>
      </c>
      <c r="L27" s="22">
        <f t="shared" si="11"/>
        <v>74553.863230399613</v>
      </c>
      <c r="M27" s="5">
        <f>scrimecost*Meta!O24</f>
        <v>1540.8899999999999</v>
      </c>
      <c r="N27" s="5">
        <f>L27-Grade9!L27</f>
        <v>2761.8526546599605</v>
      </c>
      <c r="O27" s="5">
        <f>Grade9!M27-M27</f>
        <v>77.702999999999975</v>
      </c>
      <c r="P27" s="22">
        <f t="shared" si="12"/>
        <v>329.85886601047554</v>
      </c>
      <c r="Q27" s="22"/>
      <c r="R27" s="22"/>
      <c r="S27" s="22">
        <f t="shared" si="6"/>
        <v>2321.1077058026663</v>
      </c>
      <c r="T27" s="22">
        <f t="shared" si="7"/>
        <v>1025.5538445321711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37958.613887120177</v>
      </c>
      <c r="D28" s="5">
        <f t="shared" si="0"/>
        <v>36684.172895554322</v>
      </c>
      <c r="E28" s="5">
        <f t="shared" si="1"/>
        <v>27184.172895554322</v>
      </c>
      <c r="F28" s="5">
        <f t="shared" si="2"/>
        <v>9177.382450398487</v>
      </c>
      <c r="G28" s="5">
        <f t="shared" si="3"/>
        <v>27506.790445155835</v>
      </c>
      <c r="H28" s="22">
        <f t="shared" si="10"/>
        <v>17136.208325411222</v>
      </c>
      <c r="I28" s="5">
        <f t="shared" si="4"/>
        <v>43666.234896018621</v>
      </c>
      <c r="J28" s="26">
        <f t="shared" si="5"/>
        <v>0.15952796458355545</v>
      </c>
      <c r="L28" s="22">
        <f t="shared" si="11"/>
        <v>76417.709811159584</v>
      </c>
      <c r="M28" s="5">
        <f>scrimecost*Meta!O25</f>
        <v>1540.8899999999999</v>
      </c>
      <c r="N28" s="5">
        <f>L28-Grade9!L28</f>
        <v>2830.8989710264577</v>
      </c>
      <c r="O28" s="5">
        <f>Grade9!M28-M28</f>
        <v>77.702999999999975</v>
      </c>
      <c r="P28" s="22">
        <f t="shared" si="12"/>
        <v>337.40571067759981</v>
      </c>
      <c r="Q28" s="22"/>
      <c r="R28" s="22"/>
      <c r="S28" s="22">
        <f t="shared" si="6"/>
        <v>2376.5460405042568</v>
      </c>
      <c r="T28" s="22">
        <f t="shared" si="7"/>
        <v>1009.9902377358147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38907.57923429818</v>
      </c>
      <c r="D29" s="5">
        <f t="shared" si="0"/>
        <v>37579.047217943182</v>
      </c>
      <c r="E29" s="5">
        <f t="shared" si="1"/>
        <v>28079.047217943182</v>
      </c>
      <c r="F29" s="5">
        <f t="shared" si="2"/>
        <v>9469.5589166584487</v>
      </c>
      <c r="G29" s="5">
        <f t="shared" si="3"/>
        <v>28109.488301284735</v>
      </c>
      <c r="H29" s="22">
        <f t="shared" si="10"/>
        <v>17564.613533546501</v>
      </c>
      <c r="I29" s="5">
        <f t="shared" si="4"/>
        <v>44672.91886341908</v>
      </c>
      <c r="J29" s="26">
        <f t="shared" si="5"/>
        <v>0.1611235828918014</v>
      </c>
      <c r="L29" s="22">
        <f t="shared" si="11"/>
        <v>78328.152556438581</v>
      </c>
      <c r="M29" s="5">
        <f>scrimecost*Meta!O26</f>
        <v>1540.8899999999999</v>
      </c>
      <c r="N29" s="5">
        <f>L29-Grade9!L29</f>
        <v>2901.6714453021123</v>
      </c>
      <c r="O29" s="5">
        <f>Grade9!M29-M29</f>
        <v>77.702999999999975</v>
      </c>
      <c r="P29" s="22">
        <f t="shared" si="12"/>
        <v>345.14122646140225</v>
      </c>
      <c r="Q29" s="22"/>
      <c r="R29" s="22"/>
      <c r="S29" s="22">
        <f t="shared" si="6"/>
        <v>2433.370333573384</v>
      </c>
      <c r="T29" s="22">
        <f t="shared" si="7"/>
        <v>994.68810172769906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39880.268715155638</v>
      </c>
      <c r="D30" s="5">
        <f t="shared" si="0"/>
        <v>38496.293398391761</v>
      </c>
      <c r="E30" s="5">
        <f t="shared" si="1"/>
        <v>28996.293398391761</v>
      </c>
      <c r="F30" s="5">
        <f t="shared" si="2"/>
        <v>9769.03979457491</v>
      </c>
      <c r="G30" s="5">
        <f t="shared" si="3"/>
        <v>28727.253603816851</v>
      </c>
      <c r="H30" s="22">
        <f t="shared" si="10"/>
        <v>18003.728871885163</v>
      </c>
      <c r="I30" s="5">
        <f t="shared" si="4"/>
        <v>45704.769930004564</v>
      </c>
      <c r="J30" s="26">
        <f t="shared" si="5"/>
        <v>0.16268028368033405</v>
      </c>
      <c r="L30" s="22">
        <f t="shared" si="11"/>
        <v>80286.356370349546</v>
      </c>
      <c r="M30" s="5">
        <f>scrimecost*Meta!O27</f>
        <v>1540.8899999999999</v>
      </c>
      <c r="N30" s="5">
        <f>L30-Grade9!L30</f>
        <v>2974.2132314346673</v>
      </c>
      <c r="O30" s="5">
        <f>Grade9!M30-M30</f>
        <v>77.702999999999975</v>
      </c>
      <c r="P30" s="22">
        <f t="shared" si="12"/>
        <v>353.07013013979974</v>
      </c>
      <c r="Q30" s="22"/>
      <c r="R30" s="22"/>
      <c r="S30" s="22">
        <f t="shared" si="6"/>
        <v>2491.6152339692453</v>
      </c>
      <c r="T30" s="22">
        <f t="shared" si="7"/>
        <v>979.6421475244199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40877.275433034527</v>
      </c>
      <c r="D31" s="5">
        <f t="shared" si="0"/>
        <v>39436.470733351554</v>
      </c>
      <c r="E31" s="5">
        <f t="shared" si="1"/>
        <v>29936.470733351554</v>
      </c>
      <c r="F31" s="5">
        <f t="shared" si="2"/>
        <v>10076.007694439282</v>
      </c>
      <c r="G31" s="5">
        <f t="shared" si="3"/>
        <v>29360.463038912272</v>
      </c>
      <c r="H31" s="22">
        <f t="shared" si="10"/>
        <v>18453.822093682291</v>
      </c>
      <c r="I31" s="5">
        <f t="shared" si="4"/>
        <v>46762.417273254672</v>
      </c>
      <c r="J31" s="26">
        <f t="shared" si="5"/>
        <v>0.16419901615695129</v>
      </c>
      <c r="L31" s="22">
        <f t="shared" si="11"/>
        <v>82293.515279608269</v>
      </c>
      <c r="M31" s="5">
        <f>scrimecost*Meta!O28</f>
        <v>1347.84</v>
      </c>
      <c r="N31" s="5">
        <f>L31-Grade9!L31</f>
        <v>3048.5685622205347</v>
      </c>
      <c r="O31" s="5">
        <f>Grade9!M31-M31</f>
        <v>67.968000000000075</v>
      </c>
      <c r="P31" s="22">
        <f t="shared" si="12"/>
        <v>361.19725641015719</v>
      </c>
      <c r="Q31" s="22"/>
      <c r="R31" s="22"/>
      <c r="S31" s="22">
        <f t="shared" si="6"/>
        <v>2541.7759568750021</v>
      </c>
      <c r="T31" s="22">
        <f t="shared" si="7"/>
        <v>961.23930692335773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41899.207318860375</v>
      </c>
      <c r="D32" s="5">
        <f t="shared" si="0"/>
        <v>40400.152501685327</v>
      </c>
      <c r="E32" s="5">
        <f t="shared" si="1"/>
        <v>30900.152501685327</v>
      </c>
      <c r="F32" s="5">
        <f t="shared" si="2"/>
        <v>10390.649791800259</v>
      </c>
      <c r="G32" s="5">
        <f t="shared" si="3"/>
        <v>30009.50270988507</v>
      </c>
      <c r="H32" s="22">
        <f t="shared" si="10"/>
        <v>18915.167646024347</v>
      </c>
      <c r="I32" s="5">
        <f t="shared" si="4"/>
        <v>47846.50580008603</v>
      </c>
      <c r="J32" s="26">
        <f t="shared" si="5"/>
        <v>0.16568070637804119</v>
      </c>
      <c r="L32" s="22">
        <f t="shared" si="11"/>
        <v>84350.853161598468</v>
      </c>
      <c r="M32" s="5">
        <f>scrimecost*Meta!O29</f>
        <v>1347.84</v>
      </c>
      <c r="N32" s="5">
        <f>L32-Grade9!L32</f>
        <v>3124.7827762760571</v>
      </c>
      <c r="O32" s="5">
        <f>Grade9!M32-M32</f>
        <v>67.968000000000075</v>
      </c>
      <c r="P32" s="22">
        <f t="shared" si="12"/>
        <v>369.52756083727348</v>
      </c>
      <c r="Q32" s="22"/>
      <c r="R32" s="22"/>
      <c r="S32" s="22">
        <f t="shared" si="6"/>
        <v>2602.9695053534083</v>
      </c>
      <c r="T32" s="22">
        <f t="shared" si="7"/>
        <v>946.82802646893549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42946.68750183189</v>
      </c>
      <c r="D33" s="5">
        <f t="shared" si="0"/>
        <v>41387.926314227465</v>
      </c>
      <c r="E33" s="5">
        <f t="shared" si="1"/>
        <v>31887.926314227465</v>
      </c>
      <c r="F33" s="5">
        <f t="shared" si="2"/>
        <v>10713.157941595267</v>
      </c>
      <c r="G33" s="5">
        <f t="shared" si="3"/>
        <v>30674.768372632199</v>
      </c>
      <c r="H33" s="22">
        <f t="shared" si="10"/>
        <v>19388.046837174952</v>
      </c>
      <c r="I33" s="5">
        <f t="shared" si="4"/>
        <v>48957.696540088175</v>
      </c>
      <c r="J33" s="26">
        <f t="shared" si="5"/>
        <v>0.16712625781325097</v>
      </c>
      <c r="L33" s="22">
        <f t="shared" si="11"/>
        <v>86459.624490638438</v>
      </c>
      <c r="M33" s="5">
        <f>scrimecost*Meta!O30</f>
        <v>1347.84</v>
      </c>
      <c r="N33" s="5">
        <f>L33-Grade9!L33</f>
        <v>3202.90234568296</v>
      </c>
      <c r="O33" s="5">
        <f>Grade9!M33-M33</f>
        <v>67.968000000000075</v>
      </c>
      <c r="P33" s="22">
        <f t="shared" si="12"/>
        <v>378.06612287506789</v>
      </c>
      <c r="Q33" s="22"/>
      <c r="R33" s="22"/>
      <c r="S33" s="22">
        <f t="shared" si="6"/>
        <v>2665.6928925437705</v>
      </c>
      <c r="T33" s="22">
        <f t="shared" si="7"/>
        <v>932.65260737110316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44020.354689377687</v>
      </c>
      <c r="D34" s="5">
        <f t="shared" si="0"/>
        <v>42400.394472083157</v>
      </c>
      <c r="E34" s="5">
        <f t="shared" si="1"/>
        <v>32900.394472083157</v>
      </c>
      <c r="F34" s="5">
        <f t="shared" si="2"/>
        <v>11043.72879513515</v>
      </c>
      <c r="G34" s="5">
        <f t="shared" si="3"/>
        <v>31356.665676948007</v>
      </c>
      <c r="H34" s="22">
        <f t="shared" si="10"/>
        <v>19872.748008104325</v>
      </c>
      <c r="I34" s="5">
        <f t="shared" si="4"/>
        <v>50096.667048590389</v>
      </c>
      <c r="J34" s="26">
        <f t="shared" si="5"/>
        <v>0.16853655189638242</v>
      </c>
      <c r="L34" s="22">
        <f t="shared" si="11"/>
        <v>88621.115102904383</v>
      </c>
      <c r="M34" s="5">
        <f>scrimecost*Meta!O31</f>
        <v>1347.84</v>
      </c>
      <c r="N34" s="5">
        <f>L34-Grade9!L34</f>
        <v>3282.9749043250195</v>
      </c>
      <c r="O34" s="5">
        <f>Grade9!M34-M34</f>
        <v>67.968000000000075</v>
      </c>
      <c r="P34" s="22">
        <f t="shared" si="12"/>
        <v>386.81814896380695</v>
      </c>
      <c r="Q34" s="22"/>
      <c r="R34" s="22"/>
      <c r="S34" s="22">
        <f t="shared" si="6"/>
        <v>2729.9843644138796</v>
      </c>
      <c r="T34" s="22">
        <f t="shared" si="7"/>
        <v>918.70847882562202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45120.863556612123</v>
      </c>
      <c r="D35" s="5">
        <f t="shared" si="0"/>
        <v>43438.174333885225</v>
      </c>
      <c r="E35" s="5">
        <f t="shared" si="1"/>
        <v>33938.174333885225</v>
      </c>
      <c r="F35" s="5">
        <f t="shared" si="2"/>
        <v>11382.563920013527</v>
      </c>
      <c r="G35" s="5">
        <f t="shared" si="3"/>
        <v>32055.610413871698</v>
      </c>
      <c r="H35" s="22">
        <f t="shared" si="10"/>
        <v>20369.566708306931</v>
      </c>
      <c r="I35" s="5">
        <f t="shared" si="4"/>
        <v>51264.111819805134</v>
      </c>
      <c r="J35" s="26">
        <f t="shared" si="5"/>
        <v>0.16991244856285212</v>
      </c>
      <c r="L35" s="22">
        <f t="shared" si="11"/>
        <v>90836.642980476987</v>
      </c>
      <c r="M35" s="5">
        <f>scrimecost*Meta!O32</f>
        <v>1347.84</v>
      </c>
      <c r="N35" s="5">
        <f>L35-Grade9!L35</f>
        <v>3365.0492769331322</v>
      </c>
      <c r="O35" s="5">
        <f>Grade9!M35-M35</f>
        <v>67.968000000000075</v>
      </c>
      <c r="P35" s="22">
        <f t="shared" si="12"/>
        <v>395.78897570476465</v>
      </c>
      <c r="Q35" s="22"/>
      <c r="R35" s="22"/>
      <c r="S35" s="22">
        <f t="shared" si="6"/>
        <v>2795.8831230807427</v>
      </c>
      <c r="T35" s="22">
        <f t="shared" si="7"/>
        <v>904.99118196588711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46248.885145527434</v>
      </c>
      <c r="D36" s="5">
        <f t="shared" si="0"/>
        <v>44501.898692232367</v>
      </c>
      <c r="E36" s="5">
        <f t="shared" si="1"/>
        <v>35001.898692232367</v>
      </c>
      <c r="F36" s="5">
        <f t="shared" si="2"/>
        <v>11780.059792237105</v>
      </c>
      <c r="G36" s="5">
        <f t="shared" si="3"/>
        <v>32721.838899995262</v>
      </c>
      <c r="H36" s="22">
        <f t="shared" si="10"/>
        <v>20878.805876014605</v>
      </c>
      <c r="I36" s="5">
        <f t="shared" si="4"/>
        <v>52410.552841077035</v>
      </c>
      <c r="J36" s="26">
        <f t="shared" si="5"/>
        <v>0.17204765800922245</v>
      </c>
      <c r="L36" s="22">
        <f t="shared" si="11"/>
        <v>93107.559054988931</v>
      </c>
      <c r="M36" s="5">
        <f>scrimecost*Meta!O33</f>
        <v>1089.27</v>
      </c>
      <c r="N36" s="5">
        <f>L36-Grade9!L36</f>
        <v>3449.1755088564969</v>
      </c>
      <c r="O36" s="5">
        <f>Grade9!M36-M36</f>
        <v>54.929000000000087</v>
      </c>
      <c r="P36" s="22">
        <f t="shared" si="12"/>
        <v>406.31287461059236</v>
      </c>
      <c r="Q36" s="22"/>
      <c r="R36" s="22"/>
      <c r="S36" s="22">
        <f t="shared" si="6"/>
        <v>2851.9533561807307</v>
      </c>
      <c r="T36" s="22">
        <f t="shared" si="7"/>
        <v>887.92344527433625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47405.10727416561</v>
      </c>
      <c r="D37" s="5">
        <f t="shared" ref="D37:D56" si="15">IF(A37&lt;startage,1,0)*(C37*(1-initialunempprob))+IF(A37=startage,1,0)*(C37*(1-unempprob))+IF(A37&gt;startage,1,0)*(C37*(1-unempprob)+unempprob*300*52)</f>
        <v>45592.216159538162</v>
      </c>
      <c r="E37" s="5">
        <f t="shared" si="1"/>
        <v>36092.216159538162</v>
      </c>
      <c r="F37" s="5">
        <f t="shared" si="2"/>
        <v>12245.080192043026</v>
      </c>
      <c r="G37" s="5">
        <f t="shared" si="3"/>
        <v>33347.135967495138</v>
      </c>
      <c r="H37" s="22">
        <f t="shared" ref="H37:H56" si="16">benefits*B37/expnorm</f>
        <v>21400.776022914968</v>
      </c>
      <c r="I37" s="5">
        <f t="shared" ref="I37:I56" si="17">G37+IF(A37&lt;startage,1,0)*(H37*(1-initialunempprob))+IF(A37&gt;=startage,1,0)*(H37*(1-unempprob))</f>
        <v>53528.067757103956</v>
      </c>
      <c r="J37" s="26">
        <f t="shared" si="5"/>
        <v>0.17501832966365172</v>
      </c>
      <c r="L37" s="22">
        <f t="shared" ref="L37:L56" si="18">(sincome+sbenefits)*(1-sunemp)*B37/expnorm</f>
        <v>95435.248031363619</v>
      </c>
      <c r="M37" s="5">
        <f>scrimecost*Meta!O34</f>
        <v>1089.27</v>
      </c>
      <c r="N37" s="5">
        <f>L37-Grade9!L37</f>
        <v>3535.4048965778638</v>
      </c>
      <c r="O37" s="5">
        <f>Grade9!M37-M37</f>
        <v>54.929000000000087</v>
      </c>
      <c r="P37" s="22">
        <f t="shared" si="12"/>
        <v>418.62451862674055</v>
      </c>
      <c r="Q37" s="22"/>
      <c r="R37" s="22"/>
      <c r="S37" s="22">
        <f t="shared" si="6"/>
        <v>2924.0171752930833</v>
      </c>
      <c r="T37" s="22">
        <f t="shared" si="7"/>
        <v>875.63032683794597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48590.234956019754</v>
      </c>
      <c r="D38" s="5">
        <f t="shared" si="15"/>
        <v>46709.791563526625</v>
      </c>
      <c r="E38" s="5">
        <f t="shared" si="1"/>
        <v>37209.791563526625</v>
      </c>
      <c r="F38" s="5">
        <f t="shared" si="2"/>
        <v>12721.726101844106</v>
      </c>
      <c r="G38" s="5">
        <f t="shared" si="3"/>
        <v>33988.06546168252</v>
      </c>
      <c r="H38" s="22">
        <f t="shared" si="16"/>
        <v>21935.795423487849</v>
      </c>
      <c r="I38" s="5">
        <f t="shared" si="17"/>
        <v>54673.520546031563</v>
      </c>
      <c r="J38" s="26">
        <f t="shared" ref="J38:J56" si="19">(F38-(IF(A38&gt;startage,1,0)*(unempprob*300*52)))/(IF(A38&lt;startage,1,0)*((C38+H38)*(1-initialunempprob))+IF(A38&gt;=startage,1,0)*((C38+H38)*(1-unempprob)))</f>
        <v>0.1779165459118755</v>
      </c>
      <c r="L38" s="22">
        <f t="shared" si="18"/>
        <v>97821.129232147738</v>
      </c>
      <c r="M38" s="5">
        <f>scrimecost*Meta!O35</f>
        <v>1089.27</v>
      </c>
      <c r="N38" s="5">
        <f>L38-Grade9!L38</f>
        <v>3623.790018992353</v>
      </c>
      <c r="O38" s="5">
        <f>Grade9!M38-M38</f>
        <v>54.929000000000087</v>
      </c>
      <c r="P38" s="22">
        <f t="shared" si="12"/>
        <v>431.24395374329293</v>
      </c>
      <c r="Q38" s="22"/>
      <c r="R38" s="22"/>
      <c r="S38" s="22">
        <f t="shared" ref="S38:S69" si="20">IF(A38&lt;startage,1,0)*(N38-Q38-R38)+IF(A38&gt;=startage,1,0)*completionprob*(N38*spart+O38+P38)</f>
        <v>2997.8825898833061</v>
      </c>
      <c r="T38" s="22">
        <f t="shared" ref="T38:T69" si="21">S38/sreturn^(A38-startage+1)</f>
        <v>863.50183640209673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49804.990829920243</v>
      </c>
      <c r="D39" s="5">
        <f t="shared" si="15"/>
        <v>47855.306352614782</v>
      </c>
      <c r="E39" s="5">
        <f t="shared" si="1"/>
        <v>38355.306352614782</v>
      </c>
      <c r="F39" s="5">
        <f t="shared" si="2"/>
        <v>13210.288159390206</v>
      </c>
      <c r="G39" s="5">
        <f t="shared" si="3"/>
        <v>34645.018193224576</v>
      </c>
      <c r="H39" s="22">
        <f t="shared" si="16"/>
        <v>22484.190309075042</v>
      </c>
      <c r="I39" s="5">
        <f t="shared" si="17"/>
        <v>55847.609654682339</v>
      </c>
      <c r="J39" s="26">
        <f t="shared" si="19"/>
        <v>0.18074407395892308</v>
      </c>
      <c r="L39" s="22">
        <f t="shared" si="18"/>
        <v>100266.65746295142</v>
      </c>
      <c r="M39" s="5">
        <f>scrimecost*Meta!O36</f>
        <v>1089.27</v>
      </c>
      <c r="N39" s="5">
        <f>L39-Grade9!L39</f>
        <v>3714.3847694671567</v>
      </c>
      <c r="O39" s="5">
        <f>Grade9!M39-M39</f>
        <v>54.929000000000087</v>
      </c>
      <c r="P39" s="22">
        <f t="shared" ref="P39:P56" si="22">(spart-initialspart)*(L39*J39+nptrans)</f>
        <v>444.17887473775897</v>
      </c>
      <c r="Q39" s="22"/>
      <c r="R39" s="22"/>
      <c r="S39" s="22">
        <f t="shared" si="20"/>
        <v>3073.5946398382512</v>
      </c>
      <c r="T39" s="22">
        <f t="shared" si="21"/>
        <v>851.5359856489481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51050.115600668243</v>
      </c>
      <c r="D40" s="5">
        <f t="shared" si="15"/>
        <v>49029.459011430146</v>
      </c>
      <c r="E40" s="5">
        <f t="shared" si="1"/>
        <v>39529.459011430146</v>
      </c>
      <c r="F40" s="5">
        <f t="shared" si="2"/>
        <v>13711.064268374957</v>
      </c>
      <c r="G40" s="5">
        <f t="shared" si="3"/>
        <v>35318.394743055193</v>
      </c>
      <c r="H40" s="22">
        <f t="shared" si="16"/>
        <v>23046.295066801915</v>
      </c>
      <c r="I40" s="5">
        <f t="shared" si="17"/>
        <v>57051.0509910494</v>
      </c>
      <c r="J40" s="26">
        <f t="shared" si="19"/>
        <v>0.1835026379072621</v>
      </c>
      <c r="L40" s="22">
        <f t="shared" si="18"/>
        <v>102773.32389952519</v>
      </c>
      <c r="M40" s="5">
        <f>scrimecost*Meta!O37</f>
        <v>1089.27</v>
      </c>
      <c r="N40" s="5">
        <f>L40-Grade9!L40</f>
        <v>3807.2443887038098</v>
      </c>
      <c r="O40" s="5">
        <f>Grade9!M40-M40</f>
        <v>54.929000000000087</v>
      </c>
      <c r="P40" s="22">
        <f t="shared" si="22"/>
        <v>457.43716875708645</v>
      </c>
      <c r="Q40" s="22"/>
      <c r="R40" s="22"/>
      <c r="S40" s="22">
        <f t="shared" si="20"/>
        <v>3151.1994910420553</v>
      </c>
      <c r="T40" s="22">
        <f t="shared" si="21"/>
        <v>839.73080158274308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52326.368490684952</v>
      </c>
      <c r="D41" s="5">
        <f t="shared" si="15"/>
        <v>50232.965486715904</v>
      </c>
      <c r="E41" s="5">
        <f t="shared" si="1"/>
        <v>40732.965486715904</v>
      </c>
      <c r="F41" s="5">
        <f t="shared" si="2"/>
        <v>14224.359780084334</v>
      </c>
      <c r="G41" s="5">
        <f t="shared" si="3"/>
        <v>36008.60570663157</v>
      </c>
      <c r="H41" s="22">
        <f t="shared" si="16"/>
        <v>23622.452443471961</v>
      </c>
      <c r="I41" s="5">
        <f t="shared" si="17"/>
        <v>58284.578360825632</v>
      </c>
      <c r="J41" s="26">
        <f t="shared" si="19"/>
        <v>0.18619391980808078</v>
      </c>
      <c r="L41" s="22">
        <f t="shared" si="18"/>
        <v>105342.65699701333</v>
      </c>
      <c r="M41" s="5">
        <f>scrimecost*Meta!O38</f>
        <v>727.74</v>
      </c>
      <c r="N41" s="5">
        <f>L41-Grade9!L41</f>
        <v>3902.4254984214203</v>
      </c>
      <c r="O41" s="5">
        <f>Grade9!M41-M41</f>
        <v>36.697999999999979</v>
      </c>
      <c r="P41" s="22">
        <f t="shared" si="22"/>
        <v>471.02692012689749</v>
      </c>
      <c r="Q41" s="22"/>
      <c r="R41" s="22"/>
      <c r="S41" s="22">
        <f t="shared" si="20"/>
        <v>3212.8780835259831</v>
      </c>
      <c r="T41" s="22">
        <f t="shared" si="21"/>
        <v>823.50492739989477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53634.527702952066</v>
      </c>
      <c r="D42" s="5">
        <f t="shared" si="15"/>
        <v>51466.55962388379</v>
      </c>
      <c r="E42" s="5">
        <f t="shared" si="1"/>
        <v>41966.55962388379</v>
      </c>
      <c r="F42" s="5">
        <f t="shared" si="2"/>
        <v>14750.487679586438</v>
      </c>
      <c r="G42" s="5">
        <f t="shared" si="3"/>
        <v>36716.07194429735</v>
      </c>
      <c r="H42" s="22">
        <f t="shared" si="16"/>
        <v>24213.013754558757</v>
      </c>
      <c r="I42" s="5">
        <f t="shared" si="17"/>
        <v>59548.943914846255</v>
      </c>
      <c r="J42" s="26">
        <f t="shared" si="19"/>
        <v>0.18881956068692818</v>
      </c>
      <c r="L42" s="22">
        <f t="shared" si="18"/>
        <v>107976.22342193864</v>
      </c>
      <c r="M42" s="5">
        <f>scrimecost*Meta!O39</f>
        <v>727.74</v>
      </c>
      <c r="N42" s="5">
        <f>L42-Grade9!L42</f>
        <v>3999.9861358819471</v>
      </c>
      <c r="O42" s="5">
        <f>Grade9!M42-M42</f>
        <v>36.697999999999979</v>
      </c>
      <c r="P42" s="22">
        <f t="shared" si="22"/>
        <v>484.95641528095348</v>
      </c>
      <c r="Q42" s="22"/>
      <c r="R42" s="22"/>
      <c r="S42" s="22">
        <f t="shared" si="20"/>
        <v>3294.4116803219927</v>
      </c>
      <c r="T42" s="22">
        <f t="shared" si="21"/>
        <v>812.18992015056062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54975.390895525874</v>
      </c>
      <c r="D43" s="5">
        <f t="shared" si="15"/>
        <v>52730.993614480896</v>
      </c>
      <c r="E43" s="5">
        <f t="shared" si="1"/>
        <v>43230.993614480896</v>
      </c>
      <c r="F43" s="5">
        <f t="shared" si="2"/>
        <v>15289.7687765761</v>
      </c>
      <c r="G43" s="5">
        <f t="shared" si="3"/>
        <v>37441.224837904796</v>
      </c>
      <c r="H43" s="22">
        <f t="shared" si="16"/>
        <v>24818.339098422726</v>
      </c>
      <c r="I43" s="5">
        <f t="shared" si="17"/>
        <v>60844.918607717424</v>
      </c>
      <c r="J43" s="26">
        <f t="shared" si="19"/>
        <v>0.19138116154434032</v>
      </c>
      <c r="L43" s="22">
        <f t="shared" si="18"/>
        <v>110675.62900748711</v>
      </c>
      <c r="M43" s="5">
        <f>scrimecost*Meta!O40</f>
        <v>727.74</v>
      </c>
      <c r="N43" s="5">
        <f>L43-Grade9!L43</f>
        <v>4099.9857892790023</v>
      </c>
      <c r="O43" s="5">
        <f>Grade9!M43-M43</f>
        <v>36.697999999999979</v>
      </c>
      <c r="P43" s="22">
        <f t="shared" si="22"/>
        <v>499.23414781386106</v>
      </c>
      <c r="Q43" s="22"/>
      <c r="R43" s="22"/>
      <c r="S43" s="22">
        <f t="shared" si="20"/>
        <v>3377.9836170379135</v>
      </c>
      <c r="T43" s="22">
        <f t="shared" si="21"/>
        <v>801.02309047869358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56349.775667914015</v>
      </c>
      <c r="D44" s="5">
        <f t="shared" si="15"/>
        <v>54027.038454842914</v>
      </c>
      <c r="E44" s="5">
        <f t="shared" si="1"/>
        <v>44527.038454842914</v>
      </c>
      <c r="F44" s="5">
        <f t="shared" si="2"/>
        <v>15842.531900990503</v>
      </c>
      <c r="G44" s="5">
        <f t="shared" si="3"/>
        <v>38184.506553852407</v>
      </c>
      <c r="H44" s="22">
        <f t="shared" si="16"/>
        <v>25438.797575883294</v>
      </c>
      <c r="I44" s="5">
        <f t="shared" si="17"/>
        <v>62173.292667910355</v>
      </c>
      <c r="J44" s="26">
        <f t="shared" si="19"/>
        <v>0.1938802843320595</v>
      </c>
      <c r="L44" s="22">
        <f t="shared" si="18"/>
        <v>113442.51973267428</v>
      </c>
      <c r="M44" s="5">
        <f>scrimecost*Meta!O41</f>
        <v>727.74</v>
      </c>
      <c r="N44" s="5">
        <f>L44-Grade9!L44</f>
        <v>4202.4854340110032</v>
      </c>
      <c r="O44" s="5">
        <f>Grade9!M44-M44</f>
        <v>36.697999999999979</v>
      </c>
      <c r="P44" s="22">
        <f t="shared" si="22"/>
        <v>513.86882366009138</v>
      </c>
      <c r="Q44" s="22"/>
      <c r="R44" s="22"/>
      <c r="S44" s="22">
        <f t="shared" si="20"/>
        <v>3463.6448521717452</v>
      </c>
      <c r="T44" s="22">
        <f t="shared" si="21"/>
        <v>790.00278339962142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57758.520059611852</v>
      </c>
      <c r="D45" s="5">
        <f t="shared" si="15"/>
        <v>55355.484416213971</v>
      </c>
      <c r="E45" s="5">
        <f t="shared" si="1"/>
        <v>45855.484416213971</v>
      </c>
      <c r="F45" s="5">
        <f t="shared" si="2"/>
        <v>16409.114103515258</v>
      </c>
      <c r="G45" s="5">
        <f t="shared" si="3"/>
        <v>38946.370312698709</v>
      </c>
      <c r="H45" s="22">
        <f t="shared" si="16"/>
        <v>26074.767515280371</v>
      </c>
      <c r="I45" s="5">
        <f t="shared" si="17"/>
        <v>63534.876079608097</v>
      </c>
      <c r="J45" s="26">
        <f t="shared" si="19"/>
        <v>0.19631845290544395</v>
      </c>
      <c r="L45" s="22">
        <f t="shared" si="18"/>
        <v>116278.58272599112</v>
      </c>
      <c r="M45" s="5">
        <f>scrimecost*Meta!O42</f>
        <v>727.74</v>
      </c>
      <c r="N45" s="5">
        <f>L45-Grade9!L45</f>
        <v>4307.5475698612427</v>
      </c>
      <c r="O45" s="5">
        <f>Grade9!M45-M45</f>
        <v>36.697999999999979</v>
      </c>
      <c r="P45" s="22">
        <f t="shared" si="22"/>
        <v>528.869366402477</v>
      </c>
      <c r="Q45" s="22"/>
      <c r="R45" s="22"/>
      <c r="S45" s="22">
        <f t="shared" si="20"/>
        <v>3551.4476181838795</v>
      </c>
      <c r="T45" s="22">
        <f t="shared" si="21"/>
        <v>779.12735068390054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59202.483061102153</v>
      </c>
      <c r="D46" s="5">
        <f t="shared" si="15"/>
        <v>56717.141526619322</v>
      </c>
      <c r="E46" s="5">
        <f t="shared" si="1"/>
        <v>47217.141526619322</v>
      </c>
      <c r="F46" s="5">
        <f t="shared" si="2"/>
        <v>16989.860861103141</v>
      </c>
      <c r="G46" s="5">
        <f t="shared" si="3"/>
        <v>39727.280665516184</v>
      </c>
      <c r="H46" s="22">
        <f t="shared" si="16"/>
        <v>26726.636703162381</v>
      </c>
      <c r="I46" s="5">
        <f t="shared" si="17"/>
        <v>64930.499076598309</v>
      </c>
      <c r="J46" s="26">
        <f t="shared" si="19"/>
        <v>0.19869715395264839</v>
      </c>
      <c r="L46" s="22">
        <f t="shared" si="18"/>
        <v>119185.5472941409</v>
      </c>
      <c r="M46" s="5">
        <f>scrimecost*Meta!O43</f>
        <v>403.65</v>
      </c>
      <c r="N46" s="5">
        <f>L46-Grade9!L46</f>
        <v>4415.2362591077836</v>
      </c>
      <c r="O46" s="5">
        <f>Grade9!M46-M46</f>
        <v>20.355000000000018</v>
      </c>
      <c r="P46" s="22">
        <f t="shared" si="22"/>
        <v>544.24492271342274</v>
      </c>
      <c r="Q46" s="22"/>
      <c r="R46" s="22"/>
      <c r="S46" s="22">
        <f t="shared" si="20"/>
        <v>3625.4293133463493</v>
      </c>
      <c r="T46" s="22">
        <f t="shared" si="21"/>
        <v>765.01552523320697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60682.545137629699</v>
      </c>
      <c r="D47" s="5">
        <f t="shared" si="15"/>
        <v>58112.840064784803</v>
      </c>
      <c r="E47" s="5">
        <f t="shared" si="1"/>
        <v>48612.840064784803</v>
      </c>
      <c r="F47" s="5">
        <f t="shared" si="2"/>
        <v>17585.126287630716</v>
      </c>
      <c r="G47" s="5">
        <f t="shared" si="3"/>
        <v>40527.713777154087</v>
      </c>
      <c r="H47" s="22">
        <f t="shared" si="16"/>
        <v>27394.802620741437</v>
      </c>
      <c r="I47" s="5">
        <f t="shared" si="17"/>
        <v>66361.012648513264</v>
      </c>
      <c r="J47" s="26">
        <f t="shared" si="19"/>
        <v>0.20101783790114047</v>
      </c>
      <c r="L47" s="22">
        <f t="shared" si="18"/>
        <v>122165.18597649439</v>
      </c>
      <c r="M47" s="5">
        <f>scrimecost*Meta!O44</f>
        <v>403.65</v>
      </c>
      <c r="N47" s="5">
        <f>L47-Grade9!L47</f>
        <v>4525.617165585456</v>
      </c>
      <c r="O47" s="5">
        <f>Grade9!M47-M47</f>
        <v>20.355000000000018</v>
      </c>
      <c r="P47" s="22">
        <f t="shared" si="22"/>
        <v>560.00486793214191</v>
      </c>
      <c r="Q47" s="22"/>
      <c r="R47" s="22"/>
      <c r="S47" s="22">
        <f t="shared" si="20"/>
        <v>3717.6770943878596</v>
      </c>
      <c r="T47" s="22">
        <f t="shared" si="21"/>
        <v>754.55385582027009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62199.608766070436</v>
      </c>
      <c r="D48" s="5">
        <f t="shared" si="15"/>
        <v>59543.431066404417</v>
      </c>
      <c r="E48" s="5">
        <f t="shared" si="1"/>
        <v>50043.431066404417</v>
      </c>
      <c r="F48" s="5">
        <f t="shared" si="2"/>
        <v>18195.273349821484</v>
      </c>
      <c r="G48" s="5">
        <f t="shared" si="3"/>
        <v>41348.157716582937</v>
      </c>
      <c r="H48" s="22">
        <f t="shared" si="16"/>
        <v>28079.672686259975</v>
      </c>
      <c r="I48" s="5">
        <f t="shared" si="17"/>
        <v>67827.289059726085</v>
      </c>
      <c r="J48" s="26">
        <f t="shared" si="19"/>
        <v>0.20328191980210844</v>
      </c>
      <c r="L48" s="22">
        <f t="shared" si="18"/>
        <v>125219.31562590676</v>
      </c>
      <c r="M48" s="5">
        <f>scrimecost*Meta!O45</f>
        <v>403.65</v>
      </c>
      <c r="N48" s="5">
        <f>L48-Grade9!L48</f>
        <v>4638.7575947251171</v>
      </c>
      <c r="O48" s="5">
        <f>Grade9!M48-M48</f>
        <v>20.355000000000018</v>
      </c>
      <c r="P48" s="22">
        <f t="shared" si="22"/>
        <v>576.15881178132918</v>
      </c>
      <c r="Q48" s="22"/>
      <c r="R48" s="22"/>
      <c r="S48" s="22">
        <f t="shared" si="20"/>
        <v>3812.2310699554391</v>
      </c>
      <c r="T48" s="22">
        <f t="shared" si="21"/>
        <v>744.22724328724212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63754.598985222197</v>
      </c>
      <c r="D49" s="5">
        <f t="shared" si="15"/>
        <v>61009.786843064525</v>
      </c>
      <c r="E49" s="5">
        <f t="shared" si="1"/>
        <v>51509.786843064525</v>
      </c>
      <c r="F49" s="5">
        <f t="shared" si="2"/>
        <v>18820.674088567019</v>
      </c>
      <c r="G49" s="5">
        <f t="shared" si="3"/>
        <v>42189.112754497502</v>
      </c>
      <c r="H49" s="22">
        <f t="shared" si="16"/>
        <v>28781.664503416469</v>
      </c>
      <c r="I49" s="5">
        <f t="shared" si="17"/>
        <v>69330.222381219239</v>
      </c>
      <c r="J49" s="26">
        <f t="shared" si="19"/>
        <v>0.20549078019329664</v>
      </c>
      <c r="L49" s="22">
        <f t="shared" si="18"/>
        <v>128349.79851655442</v>
      </c>
      <c r="M49" s="5">
        <f>scrimecost*Meta!O46</f>
        <v>403.65</v>
      </c>
      <c r="N49" s="5">
        <f>L49-Grade9!L49</f>
        <v>4754.7265345932392</v>
      </c>
      <c r="O49" s="5">
        <f>Grade9!M49-M49</f>
        <v>20.355000000000018</v>
      </c>
      <c r="P49" s="22">
        <f t="shared" si="22"/>
        <v>592.71660422674609</v>
      </c>
      <c r="Q49" s="22"/>
      <c r="R49" s="22"/>
      <c r="S49" s="22">
        <f t="shared" si="20"/>
        <v>3909.1488949121867</v>
      </c>
      <c r="T49" s="22">
        <f t="shared" si="21"/>
        <v>734.03425912734247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65348.463959852757</v>
      </c>
      <c r="D50" s="5">
        <f t="shared" si="15"/>
        <v>62512.801514141145</v>
      </c>
      <c r="E50" s="5">
        <f t="shared" si="1"/>
        <v>53012.801514141145</v>
      </c>
      <c r="F50" s="5">
        <f t="shared" si="2"/>
        <v>19461.709845781195</v>
      </c>
      <c r="G50" s="5">
        <f t="shared" si="3"/>
        <v>43051.09166835995</v>
      </c>
      <c r="H50" s="22">
        <f t="shared" si="16"/>
        <v>29501.206116001886</v>
      </c>
      <c r="I50" s="5">
        <f t="shared" si="17"/>
        <v>70870.729035749726</v>
      </c>
      <c r="J50" s="26">
        <f t="shared" si="19"/>
        <v>0.20764576594079737</v>
      </c>
      <c r="L50" s="22">
        <f t="shared" si="18"/>
        <v>131558.5434794683</v>
      </c>
      <c r="M50" s="5">
        <f>scrimecost*Meta!O47</f>
        <v>403.65</v>
      </c>
      <c r="N50" s="5">
        <f>L50-Grade9!L50</f>
        <v>4873.5946979580913</v>
      </c>
      <c r="O50" s="5">
        <f>Grade9!M50-M50</f>
        <v>20.355000000000018</v>
      </c>
      <c r="P50" s="22">
        <f t="shared" si="22"/>
        <v>609.68834148329847</v>
      </c>
      <c r="Q50" s="22"/>
      <c r="R50" s="22"/>
      <c r="S50" s="22">
        <f t="shared" si="20"/>
        <v>4008.4896654928721</v>
      </c>
      <c r="T50" s="22">
        <f t="shared" si="21"/>
        <v>723.97347681420308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66982.175558849063</v>
      </c>
      <c r="D51" s="5">
        <f t="shared" si="15"/>
        <v>64053.39155199466</v>
      </c>
      <c r="E51" s="5">
        <f t="shared" si="1"/>
        <v>54553.39155199466</v>
      </c>
      <c r="F51" s="5">
        <f t="shared" si="2"/>
        <v>20118.771496925721</v>
      </c>
      <c r="G51" s="5">
        <f t="shared" si="3"/>
        <v>43934.620055068939</v>
      </c>
      <c r="H51" s="22">
        <f t="shared" si="16"/>
        <v>30238.736268901921</v>
      </c>
      <c r="I51" s="5">
        <f t="shared" si="17"/>
        <v>72449.748356643453</v>
      </c>
      <c r="J51" s="26">
        <f t="shared" si="19"/>
        <v>0.20974819106031023</v>
      </c>
      <c r="L51" s="22">
        <f t="shared" si="18"/>
        <v>134847.50706645494</v>
      </c>
      <c r="M51" s="5">
        <f>scrimecost*Meta!O48</f>
        <v>212.94</v>
      </c>
      <c r="N51" s="5">
        <f>L51-Grade9!L51</f>
        <v>4995.4345654069912</v>
      </c>
      <c r="O51" s="5">
        <f>Grade9!M51-M51</f>
        <v>10.738</v>
      </c>
      <c r="P51" s="22">
        <f t="shared" si="22"/>
        <v>627.08437217126436</v>
      </c>
      <c r="Q51" s="22"/>
      <c r="R51" s="22"/>
      <c r="S51" s="22">
        <f t="shared" si="20"/>
        <v>4100.8892953380237</v>
      </c>
      <c r="T51" s="22">
        <f t="shared" si="21"/>
        <v>712.4062211458704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68656.729947820291</v>
      </c>
      <c r="D52" s="5">
        <f t="shared" si="15"/>
        <v>65632.496340794532</v>
      </c>
      <c r="E52" s="5">
        <f t="shared" si="1"/>
        <v>56132.496340794532</v>
      </c>
      <c r="F52" s="5">
        <f t="shared" si="2"/>
        <v>20792.259689348866</v>
      </c>
      <c r="G52" s="5">
        <f t="shared" si="3"/>
        <v>44840.236651445666</v>
      </c>
      <c r="H52" s="22">
        <f t="shared" si="16"/>
        <v>30994.704675624474</v>
      </c>
      <c r="I52" s="5">
        <f t="shared" si="17"/>
        <v>74068.243160559548</v>
      </c>
      <c r="J52" s="26">
        <f t="shared" si="19"/>
        <v>0.21179933751837157</v>
      </c>
      <c r="L52" s="22">
        <f t="shared" si="18"/>
        <v>138218.69474311636</v>
      </c>
      <c r="M52" s="5">
        <f>scrimecost*Meta!O49</f>
        <v>212.94</v>
      </c>
      <c r="N52" s="5">
        <f>L52-Grade9!L52</f>
        <v>5120.3204295422183</v>
      </c>
      <c r="O52" s="5">
        <f>Grade9!M52-M52</f>
        <v>10.738</v>
      </c>
      <c r="P52" s="22">
        <f t="shared" si="22"/>
        <v>644.91530362642982</v>
      </c>
      <c r="Q52" s="22"/>
      <c r="R52" s="22"/>
      <c r="S52" s="22">
        <f t="shared" si="20"/>
        <v>4205.2591924293765</v>
      </c>
      <c r="T52" s="22">
        <f t="shared" si="21"/>
        <v>702.66803377008534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70373.148196515787</v>
      </c>
      <c r="D53" s="5">
        <f t="shared" si="15"/>
        <v>67251.078749314387</v>
      </c>
      <c r="E53" s="5">
        <f t="shared" si="1"/>
        <v>57751.078749314387</v>
      </c>
      <c r="F53" s="5">
        <f t="shared" si="2"/>
        <v>21482.585086582589</v>
      </c>
      <c r="G53" s="5">
        <f t="shared" si="3"/>
        <v>45768.493662731795</v>
      </c>
      <c r="H53" s="22">
        <f t="shared" si="16"/>
        <v>31769.57229251508</v>
      </c>
      <c r="I53" s="5">
        <f t="shared" si="17"/>
        <v>75727.200334573514</v>
      </c>
      <c r="J53" s="26">
        <f t="shared" si="19"/>
        <v>0.21380045601404127</v>
      </c>
      <c r="L53" s="22">
        <f t="shared" si="18"/>
        <v>141674.16211169423</v>
      </c>
      <c r="M53" s="5">
        <f>scrimecost*Meta!O50</f>
        <v>212.94</v>
      </c>
      <c r="N53" s="5">
        <f>L53-Grade9!L53</f>
        <v>5248.3284402806894</v>
      </c>
      <c r="O53" s="5">
        <f>Grade9!M53-M53</f>
        <v>10.738</v>
      </c>
      <c r="P53" s="22">
        <f t="shared" si="22"/>
        <v>663.19200836797438</v>
      </c>
      <c r="Q53" s="22"/>
      <c r="R53" s="22"/>
      <c r="S53" s="22">
        <f t="shared" si="20"/>
        <v>4312.2383369479185</v>
      </c>
      <c r="T53" s="22">
        <f t="shared" si="21"/>
        <v>693.05540424142828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72132.476901428701</v>
      </c>
      <c r="D54" s="5">
        <f t="shared" si="15"/>
        <v>68910.12571804726</v>
      </c>
      <c r="E54" s="5">
        <f t="shared" si="1"/>
        <v>59410.12571804726</v>
      </c>
      <c r="F54" s="5">
        <f t="shared" si="2"/>
        <v>22190.168618747157</v>
      </c>
      <c r="G54" s="5">
        <f t="shared" si="3"/>
        <v>46719.957099300103</v>
      </c>
      <c r="H54" s="22">
        <f t="shared" si="16"/>
        <v>32563.811599827965</v>
      </c>
      <c r="I54" s="5">
        <f t="shared" si="17"/>
        <v>77427.631437937875</v>
      </c>
      <c r="J54" s="26">
        <f t="shared" si="19"/>
        <v>0.21575276674152377</v>
      </c>
      <c r="L54" s="22">
        <f t="shared" si="18"/>
        <v>145216.01616448662</v>
      </c>
      <c r="M54" s="5">
        <f>scrimecost*Meta!O51</f>
        <v>212.94</v>
      </c>
      <c r="N54" s="5">
        <f>L54-Grade9!L54</f>
        <v>5379.5366512878099</v>
      </c>
      <c r="O54" s="5">
        <f>Grade9!M54-M54</f>
        <v>10.738</v>
      </c>
      <c r="P54" s="22">
        <f t="shared" si="22"/>
        <v>681.9256307280574</v>
      </c>
      <c r="Q54" s="22"/>
      <c r="R54" s="22"/>
      <c r="S54" s="22">
        <f t="shared" si="20"/>
        <v>4421.8919600795543</v>
      </c>
      <c r="T54" s="22">
        <f t="shared" si="21"/>
        <v>683.56701115585543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73935.788823964409</v>
      </c>
      <c r="D55" s="5">
        <f t="shared" si="15"/>
        <v>70610.648860998437</v>
      </c>
      <c r="E55" s="5">
        <f t="shared" si="1"/>
        <v>61110.648860998437</v>
      </c>
      <c r="F55" s="5">
        <f t="shared" si="2"/>
        <v>22915.441739215836</v>
      </c>
      <c r="G55" s="5">
        <f t="shared" si="3"/>
        <v>47695.207121782601</v>
      </c>
      <c r="H55" s="22">
        <f t="shared" si="16"/>
        <v>33377.906889823658</v>
      </c>
      <c r="I55" s="5">
        <f t="shared" si="17"/>
        <v>79170.573318886309</v>
      </c>
      <c r="J55" s="26">
        <f t="shared" si="19"/>
        <v>0.21765746013418968</v>
      </c>
      <c r="L55" s="22">
        <f t="shared" si="18"/>
        <v>148846.41656859877</v>
      </c>
      <c r="M55" s="5">
        <f>scrimecost*Meta!O52</f>
        <v>212.94</v>
      </c>
      <c r="N55" s="5">
        <f>L55-Grade9!L55</f>
        <v>5514.025067569979</v>
      </c>
      <c r="O55" s="5">
        <f>Grade9!M55-M55</f>
        <v>10.738</v>
      </c>
      <c r="P55" s="22">
        <f t="shared" si="22"/>
        <v>701.12759364714259</v>
      </c>
      <c r="Q55" s="22"/>
      <c r="R55" s="22"/>
      <c r="S55" s="22">
        <f t="shared" si="20"/>
        <v>4534.286923789391</v>
      </c>
      <c r="T55" s="22">
        <f t="shared" si="21"/>
        <v>674.20153460389167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75784.183544563508</v>
      </c>
      <c r="D56" s="5">
        <f t="shared" si="15"/>
        <v>72353.685082523385</v>
      </c>
      <c r="E56" s="5">
        <f t="shared" si="1"/>
        <v>62853.685082523385</v>
      </c>
      <c r="F56" s="5">
        <f t="shared" si="2"/>
        <v>23658.846687696223</v>
      </c>
      <c r="G56" s="5">
        <f t="shared" si="3"/>
        <v>48694.838394827166</v>
      </c>
      <c r="H56" s="22">
        <f t="shared" si="16"/>
        <v>34212.354562069246</v>
      </c>
      <c r="I56" s="5">
        <f t="shared" si="17"/>
        <v>80957.08874685847</v>
      </c>
      <c r="J56" s="26">
        <f t="shared" si="19"/>
        <v>0.21951569759044906</v>
      </c>
      <c r="L56" s="22">
        <f t="shared" si="18"/>
        <v>152567.57698281368</v>
      </c>
      <c r="M56" s="5">
        <f>scrimecost*Meta!O53</f>
        <v>64.349999999999994</v>
      </c>
      <c r="N56" s="5">
        <f>L56-Grade9!L56</f>
        <v>5651.8756942591863</v>
      </c>
      <c r="O56" s="5">
        <f>Grade9!M56-M56</f>
        <v>3.2450000000000045</v>
      </c>
      <c r="P56" s="22">
        <f t="shared" si="22"/>
        <v>720.80960563920462</v>
      </c>
      <c r="Q56" s="22"/>
      <c r="R56" s="22"/>
      <c r="S56" s="22">
        <f t="shared" si="20"/>
        <v>4642.1486215919622</v>
      </c>
      <c r="T56" s="22">
        <f t="shared" si="21"/>
        <v>663.90746090726054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64.349999999999994</v>
      </c>
      <c r="N57" s="5">
        <f>L57-Grade9!L57</f>
        <v>0</v>
      </c>
      <c r="O57" s="5">
        <f>Grade9!M57-M57</f>
        <v>3.2450000000000045</v>
      </c>
      <c r="Q57" s="22"/>
      <c r="R57" s="22"/>
      <c r="S57" s="22">
        <f t="shared" si="20"/>
        <v>3.1801000000000044</v>
      </c>
      <c r="T57" s="22">
        <f t="shared" si="21"/>
        <v>0.43745869760050721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64.349999999999994</v>
      </c>
      <c r="N58" s="5">
        <f>L58-Grade9!L58</f>
        <v>0</v>
      </c>
      <c r="O58" s="5">
        <f>Grade9!M58-M58</f>
        <v>3.2450000000000045</v>
      </c>
      <c r="Q58" s="22"/>
      <c r="R58" s="22"/>
      <c r="S58" s="22">
        <f t="shared" si="20"/>
        <v>3.1801000000000044</v>
      </c>
      <c r="T58" s="22">
        <f t="shared" si="21"/>
        <v>0.42077005603088213</v>
      </c>
    </row>
    <row r="59" spans="1:20" x14ac:dyDescent="0.2">
      <c r="A59" s="5">
        <v>68</v>
      </c>
      <c r="H59" s="21"/>
      <c r="I59" s="5"/>
      <c r="M59" s="5">
        <f>scrimecost*Meta!O56</f>
        <v>64.349999999999994</v>
      </c>
      <c r="N59" s="5">
        <f>L59-Grade9!L59</f>
        <v>0</v>
      </c>
      <c r="O59" s="5">
        <f>Grade9!M59-M59</f>
        <v>3.2450000000000045</v>
      </c>
      <c r="Q59" s="22"/>
      <c r="R59" s="22"/>
      <c r="S59" s="22">
        <f t="shared" si="20"/>
        <v>3.1801000000000044</v>
      </c>
      <c r="T59" s="22">
        <f t="shared" si="21"/>
        <v>0.40471807058209119</v>
      </c>
    </row>
    <row r="60" spans="1:20" x14ac:dyDescent="0.2">
      <c r="A60" s="5">
        <v>69</v>
      </c>
      <c r="H60" s="21"/>
      <c r="I60" s="5"/>
      <c r="M60" s="5">
        <f>scrimecost*Meta!O57</f>
        <v>64.349999999999994</v>
      </c>
      <c r="N60" s="5">
        <f>L60-Grade9!L60</f>
        <v>0</v>
      </c>
      <c r="O60" s="5">
        <f>Grade9!M60-M60</f>
        <v>3.2450000000000045</v>
      </c>
      <c r="Q60" s="22"/>
      <c r="R60" s="22"/>
      <c r="S60" s="22">
        <f t="shared" si="20"/>
        <v>3.1801000000000044</v>
      </c>
      <c r="T60" s="22">
        <f t="shared" si="21"/>
        <v>0.38927845341653472</v>
      </c>
    </row>
    <row r="61" spans="1:20" x14ac:dyDescent="0.2">
      <c r="A61" s="5">
        <v>70</v>
      </c>
      <c r="H61" s="21"/>
      <c r="I61" s="5"/>
      <c r="M61" s="5">
        <f>scrimecost*Meta!O58</f>
        <v>64.349999999999994</v>
      </c>
      <c r="N61" s="5">
        <f>L61-Grade9!L61</f>
        <v>0</v>
      </c>
      <c r="O61" s="5">
        <f>Grade9!M61-M61</f>
        <v>3.2450000000000045</v>
      </c>
      <c r="Q61" s="22"/>
      <c r="R61" s="22"/>
      <c r="S61" s="22">
        <f t="shared" si="20"/>
        <v>3.1801000000000044</v>
      </c>
      <c r="T61" s="22">
        <f t="shared" si="21"/>
        <v>0.37442784325498024</v>
      </c>
    </row>
    <row r="62" spans="1:20" x14ac:dyDescent="0.2">
      <c r="A62" s="5">
        <v>71</v>
      </c>
      <c r="H62" s="21"/>
      <c r="I62" s="5"/>
      <c r="M62" s="5">
        <f>scrimecost*Meta!O59</f>
        <v>64.349999999999994</v>
      </c>
      <c r="N62" s="5">
        <f>L62-Grade9!L62</f>
        <v>0</v>
      </c>
      <c r="O62" s="5">
        <f>Grade9!M62-M62</f>
        <v>3.2450000000000045</v>
      </c>
      <c r="Q62" s="22"/>
      <c r="R62" s="22"/>
      <c r="S62" s="22">
        <f t="shared" si="20"/>
        <v>3.1801000000000044</v>
      </c>
      <c r="T62" s="22">
        <f t="shared" si="21"/>
        <v>0.36014377002922288</v>
      </c>
    </row>
    <row r="63" spans="1:20" x14ac:dyDescent="0.2">
      <c r="A63" s="5">
        <v>72</v>
      </c>
      <c r="H63" s="21"/>
      <c r="M63" s="5">
        <f>scrimecost*Meta!O60</f>
        <v>64.349999999999994</v>
      </c>
      <c r="N63" s="5">
        <f>L63-Grade9!L63</f>
        <v>0</v>
      </c>
      <c r="O63" s="5">
        <f>Grade9!M63-M63</f>
        <v>3.2450000000000045</v>
      </c>
      <c r="Q63" s="22"/>
      <c r="R63" s="22"/>
      <c r="S63" s="22">
        <f t="shared" si="20"/>
        <v>3.1801000000000044</v>
      </c>
      <c r="T63" s="22">
        <f t="shared" si="21"/>
        <v>0.34640462088321622</v>
      </c>
    </row>
    <row r="64" spans="1:20" x14ac:dyDescent="0.2">
      <c r="A64" s="5">
        <v>73</v>
      </c>
      <c r="H64" s="21"/>
      <c r="M64" s="5">
        <f>scrimecost*Meta!O61</f>
        <v>64.349999999999994</v>
      </c>
      <c r="N64" s="5">
        <f>L64-Grade9!L64</f>
        <v>0</v>
      </c>
      <c r="O64" s="5">
        <f>Grade9!M64-M64</f>
        <v>3.2450000000000045</v>
      </c>
      <c r="Q64" s="22"/>
      <c r="R64" s="22"/>
      <c r="S64" s="22">
        <f t="shared" si="20"/>
        <v>3.1801000000000044</v>
      </c>
      <c r="T64" s="22">
        <f t="shared" si="21"/>
        <v>0.3331896074712275</v>
      </c>
    </row>
    <row r="65" spans="1:20" x14ac:dyDescent="0.2">
      <c r="A65" s="5">
        <v>74</v>
      </c>
      <c r="H65" s="21"/>
      <c r="M65" s="5">
        <f>scrimecost*Meta!O62</f>
        <v>64.349999999999994</v>
      </c>
      <c r="N65" s="5">
        <f>L65-Grade9!L65</f>
        <v>0</v>
      </c>
      <c r="O65" s="5">
        <f>Grade9!M65-M65</f>
        <v>3.2450000000000045</v>
      </c>
      <c r="Q65" s="22"/>
      <c r="R65" s="22"/>
      <c r="S65" s="22">
        <f t="shared" si="20"/>
        <v>3.1801000000000044</v>
      </c>
      <c r="T65" s="22">
        <f t="shared" si="21"/>
        <v>0.32047873450353698</v>
      </c>
    </row>
    <row r="66" spans="1:20" x14ac:dyDescent="0.2">
      <c r="A66" s="5">
        <v>75</v>
      </c>
      <c r="H66" s="21"/>
      <c r="M66" s="5">
        <f>scrimecost*Meta!O63</f>
        <v>64.349999999999994</v>
      </c>
      <c r="N66" s="5">
        <f>L66-Grade9!L66</f>
        <v>0</v>
      </c>
      <c r="O66" s="5">
        <f>Grade9!M66-M66</f>
        <v>3.2450000000000045</v>
      </c>
      <c r="Q66" s="22"/>
      <c r="R66" s="22"/>
      <c r="S66" s="22">
        <f t="shared" si="20"/>
        <v>3.1801000000000044</v>
      </c>
      <c r="T66" s="22">
        <f t="shared" si="21"/>
        <v>0.30825276949209102</v>
      </c>
    </row>
    <row r="67" spans="1:20" x14ac:dyDescent="0.2">
      <c r="A67" s="5">
        <v>76</v>
      </c>
      <c r="H67" s="21"/>
      <c r="M67" s="5">
        <f>scrimecost*Meta!O64</f>
        <v>64.349999999999994</v>
      </c>
      <c r="N67" s="5">
        <f>L67-Grade9!L67</f>
        <v>0</v>
      </c>
      <c r="O67" s="5">
        <f>Grade9!M67-M67</f>
        <v>3.2450000000000045</v>
      </c>
      <c r="Q67" s="22"/>
      <c r="R67" s="22"/>
      <c r="S67" s="22">
        <f t="shared" si="20"/>
        <v>3.1801000000000044</v>
      </c>
      <c r="T67" s="22">
        <f t="shared" si="21"/>
        <v>0.29649321365032877</v>
      </c>
    </row>
    <row r="68" spans="1:20" x14ac:dyDescent="0.2">
      <c r="A68" s="5">
        <v>77</v>
      </c>
      <c r="H68" s="21"/>
      <c r="M68" s="5">
        <f>scrimecost*Meta!O65</f>
        <v>64.349999999999994</v>
      </c>
      <c r="N68" s="5">
        <f>L68-Grade9!L68</f>
        <v>0</v>
      </c>
      <c r="O68" s="5">
        <f>Grade9!M68-M68</f>
        <v>3.2450000000000045</v>
      </c>
      <c r="Q68" s="22"/>
      <c r="R68" s="22"/>
      <c r="S68" s="22">
        <f t="shared" si="20"/>
        <v>3.1801000000000044</v>
      </c>
      <c r="T68" s="22">
        <f t="shared" si="21"/>
        <v>0.2851822739031547</v>
      </c>
    </row>
    <row r="69" spans="1:20" x14ac:dyDescent="0.2">
      <c r="A69" s="5">
        <v>78</v>
      </c>
      <c r="H69" s="21"/>
      <c r="M69" s="5">
        <f>scrimecost*Meta!O66</f>
        <v>64.349999999999994</v>
      </c>
      <c r="N69" s="5">
        <f>L69-Grade9!L69</f>
        <v>0</v>
      </c>
      <c r="O69" s="5">
        <f>Grade9!M69-M69</f>
        <v>3.2450000000000045</v>
      </c>
      <c r="Q69" s="22"/>
      <c r="R69" s="22"/>
      <c r="S69" s="22">
        <f t="shared" si="20"/>
        <v>3.1801000000000044</v>
      </c>
      <c r="T69" s="22">
        <f t="shared" si="21"/>
        <v>0.27430283596470356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-2.1908639236123406E-8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46115</v>
      </c>
      <c r="D2" s="7">
        <f>Meta!C5</f>
        <v>20819</v>
      </c>
      <c r="E2" s="1">
        <f>Meta!D5</f>
        <v>5.3999999999999999E-2</v>
      </c>
      <c r="F2" s="1">
        <f>Meta!F5</f>
        <v>0.65100000000000002</v>
      </c>
      <c r="G2" s="1">
        <f>Meta!I5</f>
        <v>1.9210422854781857</v>
      </c>
      <c r="H2" s="1">
        <f>Meta!E5</f>
        <v>0.98</v>
      </c>
      <c r="I2" s="13"/>
      <c r="J2" s="1">
        <f>Meta!X4</f>
        <v>0.71</v>
      </c>
      <c r="K2" s="1">
        <f>Meta!D4</f>
        <v>5.7000000000000002E-2</v>
      </c>
      <c r="L2" s="29"/>
      <c r="N2" s="22">
        <f>Meta!T5</f>
        <v>67278</v>
      </c>
      <c r="O2" s="22">
        <f>Meta!U5</f>
        <v>29630</v>
      </c>
      <c r="P2" s="1">
        <f>Meta!V5</f>
        <v>0.04</v>
      </c>
      <c r="Q2" s="1">
        <f>Meta!X5</f>
        <v>0.72799999999999998</v>
      </c>
      <c r="R2" s="22">
        <f>Meta!W5</f>
        <v>1115</v>
      </c>
      <c r="T2" s="12">
        <f>IRR(S5:S69)+1</f>
        <v>1.0403215650909141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2260.0038133177686</v>
      </c>
      <c r="D7" s="5">
        <f t="shared" ref="D7:D36" si="0">IF(A7&lt;startage,1,0)*(C7*(1-initialunempprob))+IF(A7=startage,1,0)*(C7*(1-unempprob))+IF(A7&gt;startage,1,0)*(C7*(1-unempprob)+unempprob*300*52)</f>
        <v>2131.1835959586556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163.03554509083716</v>
      </c>
      <c r="G7" s="5">
        <f t="shared" ref="G7:G56" si="3">D7-F7</f>
        <v>1968.1480508678185</v>
      </c>
      <c r="H7" s="22">
        <f>0.1*Grade10!H7</f>
        <v>1020.2663426121021</v>
      </c>
      <c r="I7" s="5">
        <f t="shared" ref="I7:I36" si="4">G7+IF(A7&lt;startage,1,0)*(H7*(1-initialunempprob))+IF(A7&gt;=startage,1,0)*(H7*(1-unempprob))</f>
        <v>2930.2592119510309</v>
      </c>
      <c r="J7" s="26">
        <f t="shared" ref="J7:J38" si="5">(F7-(IF(A7&gt;startage,1,0)*(unempprob*300*52)))/(IF(A7&lt;startage,1,0)*((C7+H7)*(1-initialunempprob))+IF(A7&gt;=startage,1,0)*((C7+H7)*(1-unempprob)))</f>
        <v>5.2706113673676808E-2</v>
      </c>
      <c r="L7" s="22">
        <f>0.1*Grade10!L7</f>
        <v>4549.8056407384256</v>
      </c>
      <c r="M7" s="5">
        <f>scrimecost*Meta!O4</f>
        <v>2618.02</v>
      </c>
      <c r="N7" s="5">
        <f>L7-Grade10!L7</f>
        <v>-40948.250766645826</v>
      </c>
      <c r="O7" s="5"/>
      <c r="P7" s="22"/>
      <c r="Q7" s="22">
        <f>0.05*feel*Grade10!G7</f>
        <v>240.14930126294166</v>
      </c>
      <c r="R7" s="22">
        <f>hstuition</f>
        <v>11298</v>
      </c>
      <c r="S7" s="22">
        <f t="shared" ref="S7:S38" si="6">IF(A7&lt;startage,1,0)*(N7-Q7-R7)+IF(A7&gt;=startage,1,0)*completionprob*(N7*spart+O7+P7)</f>
        <v>-52486.400067908769</v>
      </c>
      <c r="T7" s="22">
        <f t="shared" ref="T7:T38" si="7">S7/sreturn^(A7-startage+1)</f>
        <v>-52486.400067908769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24005.197776539862</v>
      </c>
      <c r="D8" s="5">
        <f t="shared" si="0"/>
        <v>22708.91709660671</v>
      </c>
      <c r="E8" s="5">
        <f t="shared" si="1"/>
        <v>13208.91709660671</v>
      </c>
      <c r="F8" s="5">
        <f t="shared" si="2"/>
        <v>4614.4614320420915</v>
      </c>
      <c r="G8" s="5">
        <f t="shared" si="3"/>
        <v>18094.455664564619</v>
      </c>
      <c r="H8" s="22">
        <f t="shared" ref="H8:H36" si="10">benefits*B8/expnorm</f>
        <v>10837.346037293362</v>
      </c>
      <c r="I8" s="5">
        <f t="shared" si="4"/>
        <v>28346.585015844139</v>
      </c>
      <c r="J8" s="26">
        <f t="shared" si="5"/>
        <v>0.13999741905457661</v>
      </c>
      <c r="L8" s="22">
        <f t="shared" ref="L8:L36" si="11">(sincome+sbenefits)*(1-sunemp)*B8/expnorm</f>
        <v>48427.7106773017</v>
      </c>
      <c r="M8" s="5">
        <f>scrimecost*Meta!O5</f>
        <v>3023.88</v>
      </c>
      <c r="N8" s="5">
        <f>L8-Grade10!L8</f>
        <v>1792.2028597328463</v>
      </c>
      <c r="O8" s="5">
        <f>Grade10!M8-M8</f>
        <v>149.16000000000031</v>
      </c>
      <c r="P8" s="22">
        <f t="shared" ref="P8:P39" si="12">(spart-initialspart)*(L8*J8+nptrans)</f>
        <v>240.00758109979219</v>
      </c>
      <c r="Q8" s="22"/>
      <c r="R8" s="22"/>
      <c r="S8" s="22">
        <f t="shared" si="6"/>
        <v>1660.0134377255984</v>
      </c>
      <c r="T8" s="22">
        <f t="shared" si="7"/>
        <v>1595.6733892952889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24605.327720953355</v>
      </c>
      <c r="D9" s="5">
        <f t="shared" si="0"/>
        <v>24119.040024021873</v>
      </c>
      <c r="E9" s="5">
        <f t="shared" si="1"/>
        <v>14619.040024021873</v>
      </c>
      <c r="F9" s="5">
        <f t="shared" si="2"/>
        <v>5074.8665678431416</v>
      </c>
      <c r="G9" s="5">
        <f t="shared" si="3"/>
        <v>19044.173456178731</v>
      </c>
      <c r="H9" s="22">
        <f t="shared" si="10"/>
        <v>11108.279688225695</v>
      </c>
      <c r="I9" s="5">
        <f t="shared" si="4"/>
        <v>29552.606041240237</v>
      </c>
      <c r="J9" s="26">
        <f t="shared" si="5"/>
        <v>0.12527623121654061</v>
      </c>
      <c r="L9" s="22">
        <f t="shared" si="11"/>
        <v>49638.403444234238</v>
      </c>
      <c r="M9" s="5">
        <f>scrimecost*Meta!O6</f>
        <v>3675.04</v>
      </c>
      <c r="N9" s="5">
        <f>L9-Grade10!L9</f>
        <v>1837.007931226166</v>
      </c>
      <c r="O9" s="5">
        <f>Grade10!M9-M9</f>
        <v>181.27999999999975</v>
      </c>
      <c r="P9" s="22">
        <f t="shared" si="12"/>
        <v>229.90521792779685</v>
      </c>
      <c r="Q9" s="22"/>
      <c r="R9" s="22"/>
      <c r="S9" s="22">
        <f t="shared" si="6"/>
        <v>1713.5564520232365</v>
      </c>
      <c r="T9" s="22">
        <f t="shared" si="7"/>
        <v>1583.3000088387905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25220.460913977189</v>
      </c>
      <c r="D10" s="5">
        <f t="shared" si="0"/>
        <v>24700.956024622421</v>
      </c>
      <c r="E10" s="5">
        <f t="shared" si="1"/>
        <v>15200.956024622421</v>
      </c>
      <c r="F10" s="5">
        <f t="shared" si="2"/>
        <v>5264.8621420392201</v>
      </c>
      <c r="G10" s="5">
        <f t="shared" si="3"/>
        <v>19436.093882583202</v>
      </c>
      <c r="H10" s="22">
        <f t="shared" si="10"/>
        <v>11385.986680431337</v>
      </c>
      <c r="I10" s="5">
        <f t="shared" si="4"/>
        <v>30207.237282271246</v>
      </c>
      <c r="J10" s="26">
        <f t="shared" si="5"/>
        <v>0.12770720553625708</v>
      </c>
      <c r="L10" s="22">
        <f t="shared" si="11"/>
        <v>50879.363530340095</v>
      </c>
      <c r="M10" s="5">
        <f>scrimecost*Meta!O7</f>
        <v>3928.145</v>
      </c>
      <c r="N10" s="5">
        <f>L10-Grade10!L10</f>
        <v>1882.9331295068187</v>
      </c>
      <c r="O10" s="5">
        <f>Grade10!M10-M10</f>
        <v>193.76499999999987</v>
      </c>
      <c r="P10" s="22">
        <f t="shared" si="12"/>
        <v>234.92990404661575</v>
      </c>
      <c r="Q10" s="22"/>
      <c r="R10" s="22"/>
      <c r="S10" s="22">
        <f t="shared" si="6"/>
        <v>1763.4808178810281</v>
      </c>
      <c r="T10" s="22">
        <f t="shared" si="7"/>
        <v>1566.2747131343172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25850.972436826622</v>
      </c>
      <c r="D11" s="5">
        <f t="shared" si="0"/>
        <v>25297.419925237984</v>
      </c>
      <c r="E11" s="5">
        <f t="shared" si="1"/>
        <v>15797.419925237984</v>
      </c>
      <c r="F11" s="5">
        <f t="shared" si="2"/>
        <v>5459.6076055902013</v>
      </c>
      <c r="G11" s="5">
        <f t="shared" si="3"/>
        <v>19837.812319647783</v>
      </c>
      <c r="H11" s="22">
        <f t="shared" si="10"/>
        <v>11670.636347442121</v>
      </c>
      <c r="I11" s="5">
        <f t="shared" si="4"/>
        <v>30878.234304328027</v>
      </c>
      <c r="J11" s="26">
        <f t="shared" si="5"/>
        <v>0.13007888779939517</v>
      </c>
      <c r="L11" s="22">
        <f t="shared" si="11"/>
        <v>52151.347618598593</v>
      </c>
      <c r="M11" s="5">
        <f>scrimecost*Meta!O8</f>
        <v>3762.01</v>
      </c>
      <c r="N11" s="5">
        <f>L11-Grade10!L11</f>
        <v>1930.0064577444864</v>
      </c>
      <c r="O11" s="5">
        <f>Grade10!M11-M11</f>
        <v>185.56999999999971</v>
      </c>
      <c r="P11" s="22">
        <f t="shared" si="12"/>
        <v>240.08020731840514</v>
      </c>
      <c r="Q11" s="22"/>
      <c r="R11" s="22"/>
      <c r="S11" s="22">
        <f t="shared" si="6"/>
        <v>1794.0810103852632</v>
      </c>
      <c r="T11" s="22">
        <f t="shared" si="7"/>
        <v>1531.6927075344759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26497.246747747282</v>
      </c>
      <c r="D12" s="5">
        <f t="shared" si="0"/>
        <v>25908.795423368931</v>
      </c>
      <c r="E12" s="5">
        <f t="shared" si="1"/>
        <v>16408.795423368931</v>
      </c>
      <c r="F12" s="5">
        <f t="shared" si="2"/>
        <v>5659.2217057299558</v>
      </c>
      <c r="G12" s="5">
        <f t="shared" si="3"/>
        <v>20249.573717638974</v>
      </c>
      <c r="H12" s="22">
        <f t="shared" si="10"/>
        <v>11962.402256128173</v>
      </c>
      <c r="I12" s="5">
        <f t="shared" si="4"/>
        <v>31566.006251936225</v>
      </c>
      <c r="J12" s="26">
        <f t="shared" si="5"/>
        <v>0.13239272415367617</v>
      </c>
      <c r="L12" s="22">
        <f t="shared" si="11"/>
        <v>53455.131309063559</v>
      </c>
      <c r="M12" s="5">
        <f>scrimecost*Meta!O9</f>
        <v>3416.36</v>
      </c>
      <c r="N12" s="5">
        <f>L12-Grade10!L12</f>
        <v>1978.2566191881124</v>
      </c>
      <c r="O12" s="5">
        <f>Grade10!M12-M12</f>
        <v>168.51999999999998</v>
      </c>
      <c r="P12" s="22">
        <f t="shared" si="12"/>
        <v>245.35926817198921</v>
      </c>
      <c r="Q12" s="22"/>
      <c r="R12" s="22"/>
      <c r="S12" s="22">
        <f t="shared" si="6"/>
        <v>1816.9690852021163</v>
      </c>
      <c r="T12" s="22">
        <f t="shared" si="7"/>
        <v>1491.1094828805676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27159.677916440964</v>
      </c>
      <c r="D13" s="5">
        <f t="shared" si="0"/>
        <v>26535.455308953151</v>
      </c>
      <c r="E13" s="5">
        <f t="shared" si="1"/>
        <v>17035.455308953151</v>
      </c>
      <c r="F13" s="5">
        <f t="shared" si="2"/>
        <v>5863.8261583732037</v>
      </c>
      <c r="G13" s="5">
        <f t="shared" si="3"/>
        <v>20671.629150579945</v>
      </c>
      <c r="H13" s="22">
        <f t="shared" si="10"/>
        <v>12261.462312531376</v>
      </c>
      <c r="I13" s="5">
        <f t="shared" si="4"/>
        <v>32270.972498234627</v>
      </c>
      <c r="J13" s="26">
        <f t="shared" si="5"/>
        <v>0.13465012547492594</v>
      </c>
      <c r="L13" s="22">
        <f t="shared" si="11"/>
        <v>54791.509591790134</v>
      </c>
      <c r="M13" s="5">
        <f>scrimecost*Meta!O10</f>
        <v>3130.9199999999996</v>
      </c>
      <c r="N13" s="5">
        <f>L13-Grade10!L13</f>
        <v>2027.7130346678023</v>
      </c>
      <c r="O13" s="5">
        <f>Grade10!M13-M13</f>
        <v>154.44000000000005</v>
      </c>
      <c r="P13" s="22">
        <f t="shared" si="12"/>
        <v>250.77030554691294</v>
      </c>
      <c r="Q13" s="22"/>
      <c r="R13" s="22"/>
      <c r="S13" s="22">
        <f t="shared" si="6"/>
        <v>1843.7576868893716</v>
      </c>
      <c r="T13" s="22">
        <f t="shared" si="7"/>
        <v>1454.4481275172111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27838.669864351985</v>
      </c>
      <c r="D14" s="5">
        <f t="shared" si="0"/>
        <v>27177.781691676977</v>
      </c>
      <c r="E14" s="5">
        <f t="shared" si="1"/>
        <v>17677.781691676977</v>
      </c>
      <c r="F14" s="5">
        <f t="shared" si="2"/>
        <v>6073.5457223325329</v>
      </c>
      <c r="G14" s="5">
        <f t="shared" si="3"/>
        <v>21104.235969344445</v>
      </c>
      <c r="H14" s="22">
        <f t="shared" si="10"/>
        <v>12567.998870344658</v>
      </c>
      <c r="I14" s="5">
        <f t="shared" si="4"/>
        <v>32993.562900690493</v>
      </c>
      <c r="J14" s="26">
        <f t="shared" si="5"/>
        <v>0.13685246822736474</v>
      </c>
      <c r="L14" s="22">
        <f t="shared" si="11"/>
        <v>56161.297331584887</v>
      </c>
      <c r="M14" s="5">
        <f>scrimecost*Meta!O11</f>
        <v>2925.76</v>
      </c>
      <c r="N14" s="5">
        <f>L14-Grade10!L14</f>
        <v>2078.4058605344908</v>
      </c>
      <c r="O14" s="5">
        <f>Grade10!M14-M14</f>
        <v>144.31999999999971</v>
      </c>
      <c r="P14" s="22">
        <f t="shared" si="12"/>
        <v>256.31661885620974</v>
      </c>
      <c r="Q14" s="22"/>
      <c r="R14" s="22"/>
      <c r="S14" s="22">
        <f t="shared" si="6"/>
        <v>1875.4417636188123</v>
      </c>
      <c r="T14" s="22">
        <f t="shared" si="7"/>
        <v>1422.1007801455585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28534.636610960788</v>
      </c>
      <c r="D15" s="5">
        <f t="shared" si="0"/>
        <v>27836.166233968906</v>
      </c>
      <c r="E15" s="5">
        <f t="shared" si="1"/>
        <v>18336.166233968906</v>
      </c>
      <c r="F15" s="5">
        <f t="shared" si="2"/>
        <v>6288.5082753908482</v>
      </c>
      <c r="G15" s="5">
        <f t="shared" si="3"/>
        <v>21547.657958578056</v>
      </c>
      <c r="H15" s="22">
        <f t="shared" si="10"/>
        <v>12882.198842103277</v>
      </c>
      <c r="I15" s="5">
        <f t="shared" si="4"/>
        <v>33734.218063207758</v>
      </c>
      <c r="J15" s="26">
        <f t="shared" si="5"/>
        <v>0.13900109530291482</v>
      </c>
      <c r="L15" s="22">
        <f t="shared" si="11"/>
        <v>57565.329764874514</v>
      </c>
      <c r="M15" s="5">
        <f>scrimecost*Meta!O12</f>
        <v>2795.3050000000003</v>
      </c>
      <c r="N15" s="5">
        <f>L15-Grade10!L15</f>
        <v>2130.3660070478654</v>
      </c>
      <c r="O15" s="5">
        <f>Grade10!M15-M15</f>
        <v>137.88499999999976</v>
      </c>
      <c r="P15" s="22">
        <f t="shared" si="12"/>
        <v>262.00158999823896</v>
      </c>
      <c r="Q15" s="22"/>
      <c r="R15" s="22"/>
      <c r="S15" s="22">
        <f t="shared" si="6"/>
        <v>1911.7771822665029</v>
      </c>
      <c r="T15" s="22">
        <f t="shared" si="7"/>
        <v>1393.466281764579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29248.002526234803</v>
      </c>
      <c r="D16" s="5">
        <f t="shared" si="0"/>
        <v>28511.010389818122</v>
      </c>
      <c r="E16" s="5">
        <f t="shared" si="1"/>
        <v>19011.010389818122</v>
      </c>
      <c r="F16" s="5">
        <f t="shared" si="2"/>
        <v>6508.844892275617</v>
      </c>
      <c r="G16" s="5">
        <f t="shared" si="3"/>
        <v>22002.165497542504</v>
      </c>
      <c r="H16" s="22">
        <f t="shared" si="10"/>
        <v>13204.253813155858</v>
      </c>
      <c r="I16" s="5">
        <f t="shared" si="4"/>
        <v>34493.389604787946</v>
      </c>
      <c r="J16" s="26">
        <f t="shared" si="5"/>
        <v>0.14109731684003679</v>
      </c>
      <c r="L16" s="22">
        <f t="shared" si="11"/>
        <v>59004.463008996368</v>
      </c>
      <c r="M16" s="5">
        <f>scrimecost*Meta!O13</f>
        <v>2347.0749999999998</v>
      </c>
      <c r="N16" s="5">
        <f>L16-Grade10!L16</f>
        <v>2183.6251572240581</v>
      </c>
      <c r="O16" s="5">
        <f>Grade10!M16-M16</f>
        <v>115.77500000000009</v>
      </c>
      <c r="P16" s="22">
        <f t="shared" si="12"/>
        <v>267.82868541881891</v>
      </c>
      <c r="Q16" s="22"/>
      <c r="R16" s="22"/>
      <c r="S16" s="22">
        <f t="shared" si="6"/>
        <v>1933.8171438803745</v>
      </c>
      <c r="T16" s="22">
        <f t="shared" si="7"/>
        <v>1354.8992283329965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29979.202589390668</v>
      </c>
      <c r="D17" s="5">
        <f t="shared" si="0"/>
        <v>29202.725649563574</v>
      </c>
      <c r="E17" s="5">
        <f t="shared" si="1"/>
        <v>19702.725649563574</v>
      </c>
      <c r="F17" s="5">
        <f t="shared" si="2"/>
        <v>6734.6899245825061</v>
      </c>
      <c r="G17" s="5">
        <f t="shared" si="3"/>
        <v>22468.03572498107</v>
      </c>
      <c r="H17" s="22">
        <f t="shared" si="10"/>
        <v>13534.360158484751</v>
      </c>
      <c r="I17" s="5">
        <f t="shared" si="4"/>
        <v>35271.540434907642</v>
      </c>
      <c r="J17" s="26">
        <f t="shared" si="5"/>
        <v>0.14314241102259484</v>
      </c>
      <c r="L17" s="22">
        <f t="shared" si="11"/>
        <v>60479.574584221271</v>
      </c>
      <c r="M17" s="5">
        <f>scrimecost*Meta!O14</f>
        <v>2347.0749999999998</v>
      </c>
      <c r="N17" s="5">
        <f>L17-Grade10!L17</f>
        <v>2238.2157861546511</v>
      </c>
      <c r="O17" s="5">
        <f>Grade10!M17-M17</f>
        <v>115.77500000000009</v>
      </c>
      <c r="P17" s="22">
        <f t="shared" si="12"/>
        <v>273.80145822491329</v>
      </c>
      <c r="Q17" s="22"/>
      <c r="R17" s="22"/>
      <c r="S17" s="22">
        <f t="shared" si="6"/>
        <v>1978.6175995345895</v>
      </c>
      <c r="T17" s="22">
        <f t="shared" si="7"/>
        <v>1332.5571869409639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30728.682654125434</v>
      </c>
      <c r="D18" s="5">
        <f t="shared" si="0"/>
        <v>29911.73379080266</v>
      </c>
      <c r="E18" s="5">
        <f t="shared" si="1"/>
        <v>20411.73379080266</v>
      </c>
      <c r="F18" s="5">
        <f t="shared" si="2"/>
        <v>6966.1810826970686</v>
      </c>
      <c r="G18" s="5">
        <f t="shared" si="3"/>
        <v>22945.552708105592</v>
      </c>
      <c r="H18" s="22">
        <f t="shared" si="10"/>
        <v>13872.719162446871</v>
      </c>
      <c r="I18" s="5">
        <f t="shared" si="4"/>
        <v>36069.145035780326</v>
      </c>
      <c r="J18" s="26">
        <f t="shared" si="5"/>
        <v>0.14513762485923687</v>
      </c>
      <c r="L18" s="22">
        <f t="shared" si="11"/>
        <v>61991.563948826806</v>
      </c>
      <c r="M18" s="5">
        <f>scrimecost*Meta!O15</f>
        <v>2347.0749999999998</v>
      </c>
      <c r="N18" s="5">
        <f>L18-Grade10!L18</f>
        <v>2294.1711808085311</v>
      </c>
      <c r="O18" s="5">
        <f>Grade10!M18-M18</f>
        <v>115.77500000000009</v>
      </c>
      <c r="P18" s="22">
        <f t="shared" si="12"/>
        <v>279.92355035116015</v>
      </c>
      <c r="Q18" s="22"/>
      <c r="R18" s="22"/>
      <c r="S18" s="22">
        <f t="shared" si="6"/>
        <v>2024.5380665801754</v>
      </c>
      <c r="T18" s="22">
        <f t="shared" si="7"/>
        <v>1310.6367280281067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31496.89972047857</v>
      </c>
      <c r="D19" s="5">
        <f t="shared" si="0"/>
        <v>30638.467135572726</v>
      </c>
      <c r="E19" s="5">
        <f t="shared" si="1"/>
        <v>21138.467135572726</v>
      </c>
      <c r="F19" s="5">
        <f t="shared" si="2"/>
        <v>7203.4595197644949</v>
      </c>
      <c r="G19" s="5">
        <f t="shared" si="3"/>
        <v>23435.00761580823</v>
      </c>
      <c r="H19" s="22">
        <f t="shared" si="10"/>
        <v>14219.537141508043</v>
      </c>
      <c r="I19" s="5">
        <f t="shared" si="4"/>
        <v>36886.689751674836</v>
      </c>
      <c r="J19" s="26">
        <f t="shared" si="5"/>
        <v>0.14708417494376561</v>
      </c>
      <c r="L19" s="22">
        <f t="shared" si="11"/>
        <v>63541.353047547469</v>
      </c>
      <c r="M19" s="5">
        <f>scrimecost*Meta!O16</f>
        <v>2347.0749999999998</v>
      </c>
      <c r="N19" s="5">
        <f>L19-Grade10!L19</f>
        <v>2351.5254603287394</v>
      </c>
      <c r="O19" s="5">
        <f>Grade10!M19-M19</f>
        <v>115.77500000000009</v>
      </c>
      <c r="P19" s="22">
        <f t="shared" si="12"/>
        <v>286.19869478056307</v>
      </c>
      <c r="Q19" s="22"/>
      <c r="R19" s="22"/>
      <c r="S19" s="22">
        <f t="shared" si="6"/>
        <v>2071.6065453018873</v>
      </c>
      <c r="T19" s="22">
        <f t="shared" si="7"/>
        <v>1289.1280560989908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32284.322213490534</v>
      </c>
      <c r="D20" s="5">
        <f t="shared" si="0"/>
        <v>31383.368813962046</v>
      </c>
      <c r="E20" s="5">
        <f t="shared" si="1"/>
        <v>21883.368813962046</v>
      </c>
      <c r="F20" s="5">
        <f t="shared" si="2"/>
        <v>7446.6699177586079</v>
      </c>
      <c r="G20" s="5">
        <f t="shared" si="3"/>
        <v>23936.698896203437</v>
      </c>
      <c r="H20" s="22">
        <f t="shared" si="10"/>
        <v>14575.025570045742</v>
      </c>
      <c r="I20" s="5">
        <f t="shared" si="4"/>
        <v>37724.673085466711</v>
      </c>
      <c r="J20" s="26">
        <f t="shared" si="5"/>
        <v>0.14898324819696449</v>
      </c>
      <c r="L20" s="22">
        <f t="shared" si="11"/>
        <v>65129.886873736148</v>
      </c>
      <c r="M20" s="5">
        <f>scrimecost*Meta!O17</f>
        <v>2347.0749999999998</v>
      </c>
      <c r="N20" s="5">
        <f>L20-Grade10!L20</f>
        <v>2410.3135968369534</v>
      </c>
      <c r="O20" s="5">
        <f>Grade10!M20-M20</f>
        <v>115.77500000000009</v>
      </c>
      <c r="P20" s="22">
        <f t="shared" si="12"/>
        <v>292.63071782070119</v>
      </c>
      <c r="Q20" s="22"/>
      <c r="R20" s="22"/>
      <c r="S20" s="22">
        <f t="shared" si="6"/>
        <v>2119.8517359916432</v>
      </c>
      <c r="T20" s="22">
        <f t="shared" si="7"/>
        <v>1268.0216589335939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33091.430268827797</v>
      </c>
      <c r="D21" s="5">
        <f t="shared" si="0"/>
        <v>32146.893034311095</v>
      </c>
      <c r="E21" s="5">
        <f t="shared" si="1"/>
        <v>22646.893034311095</v>
      </c>
      <c r="F21" s="5">
        <f t="shared" si="2"/>
        <v>7695.9605757025729</v>
      </c>
      <c r="G21" s="5">
        <f t="shared" si="3"/>
        <v>24450.93245860852</v>
      </c>
      <c r="H21" s="22">
        <f t="shared" si="10"/>
        <v>14939.401209296884</v>
      </c>
      <c r="I21" s="5">
        <f t="shared" si="4"/>
        <v>38583.606002603374</v>
      </c>
      <c r="J21" s="26">
        <f t="shared" si="5"/>
        <v>0.15083600259032917</v>
      </c>
      <c r="L21" s="22">
        <f t="shared" si="11"/>
        <v>66758.134045579558</v>
      </c>
      <c r="M21" s="5">
        <f>scrimecost*Meta!O18</f>
        <v>1892.155</v>
      </c>
      <c r="N21" s="5">
        <f>L21-Grade10!L21</f>
        <v>2470.5714367578912</v>
      </c>
      <c r="O21" s="5">
        <f>Grade10!M21-M21</f>
        <v>93.335000000000036</v>
      </c>
      <c r="P21" s="22">
        <f t="shared" si="12"/>
        <v>299.22354143684271</v>
      </c>
      <c r="Q21" s="22"/>
      <c r="R21" s="22"/>
      <c r="S21" s="22">
        <f t="shared" si="6"/>
        <v>2147.3118564486558</v>
      </c>
      <c r="T21" s="22">
        <f t="shared" si="7"/>
        <v>1234.6637732515746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33918.716025548485</v>
      </c>
      <c r="D22" s="5">
        <f t="shared" si="0"/>
        <v>32929.505360168863</v>
      </c>
      <c r="E22" s="5">
        <f t="shared" si="1"/>
        <v>23429.505360168863</v>
      </c>
      <c r="F22" s="5">
        <f t="shared" si="2"/>
        <v>7951.4835000951334</v>
      </c>
      <c r="G22" s="5">
        <f t="shared" si="3"/>
        <v>24978.021860073728</v>
      </c>
      <c r="H22" s="22">
        <f t="shared" si="10"/>
        <v>15312.886239529305</v>
      </c>
      <c r="I22" s="5">
        <f t="shared" si="4"/>
        <v>39464.012242668454</v>
      </c>
      <c r="J22" s="26">
        <f t="shared" si="5"/>
        <v>0.15264356785214833</v>
      </c>
      <c r="L22" s="22">
        <f t="shared" si="11"/>
        <v>68427.087396719042</v>
      </c>
      <c r="M22" s="5">
        <f>scrimecost*Meta!O19</f>
        <v>1892.155</v>
      </c>
      <c r="N22" s="5">
        <f>L22-Grade10!L22</f>
        <v>2532.335722676813</v>
      </c>
      <c r="O22" s="5">
        <f>Grade10!M22-M22</f>
        <v>93.335000000000036</v>
      </c>
      <c r="P22" s="22">
        <f t="shared" si="12"/>
        <v>305.98118564338768</v>
      </c>
      <c r="Q22" s="22"/>
      <c r="R22" s="22"/>
      <c r="S22" s="22">
        <f t="shared" si="6"/>
        <v>2197.9994599170655</v>
      </c>
      <c r="T22" s="22">
        <f t="shared" si="7"/>
        <v>1214.8245605998516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34766.683926187201</v>
      </c>
      <c r="D23" s="5">
        <f t="shared" si="0"/>
        <v>33731.68299417309</v>
      </c>
      <c r="E23" s="5">
        <f t="shared" si="1"/>
        <v>24231.68299417309</v>
      </c>
      <c r="F23" s="5">
        <f t="shared" si="2"/>
        <v>8213.3944975975137</v>
      </c>
      <c r="G23" s="5">
        <f t="shared" si="3"/>
        <v>25518.288496575577</v>
      </c>
      <c r="H23" s="22">
        <f t="shared" si="10"/>
        <v>15695.70839551754</v>
      </c>
      <c r="I23" s="5">
        <f t="shared" si="4"/>
        <v>40366.428638735168</v>
      </c>
      <c r="J23" s="26">
        <f t="shared" si="5"/>
        <v>0.15440704615636222</v>
      </c>
      <c r="L23" s="22">
        <f t="shared" si="11"/>
        <v>70137.76458163702</v>
      </c>
      <c r="M23" s="5">
        <f>scrimecost*Meta!O20</f>
        <v>1892.155</v>
      </c>
      <c r="N23" s="5">
        <f>L23-Grade10!L23</f>
        <v>2595.6441157437366</v>
      </c>
      <c r="O23" s="5">
        <f>Grade10!M23-M23</f>
        <v>93.335000000000036</v>
      </c>
      <c r="P23" s="22">
        <f t="shared" si="12"/>
        <v>312.9077709550964</v>
      </c>
      <c r="Q23" s="22"/>
      <c r="R23" s="22"/>
      <c r="S23" s="22">
        <f t="shared" si="6"/>
        <v>2249.9542534722059</v>
      </c>
      <c r="T23" s="22">
        <f t="shared" si="7"/>
        <v>1195.3416967190556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35635.851024341879</v>
      </c>
      <c r="D24" s="5">
        <f t="shared" si="0"/>
        <v>34553.915069027418</v>
      </c>
      <c r="E24" s="5">
        <f t="shared" si="1"/>
        <v>25053.915069027418</v>
      </c>
      <c r="F24" s="5">
        <f t="shared" si="2"/>
        <v>8481.8532700374526</v>
      </c>
      <c r="G24" s="5">
        <f t="shared" si="3"/>
        <v>26072.061798989966</v>
      </c>
      <c r="H24" s="22">
        <f t="shared" si="10"/>
        <v>16088.101105405478</v>
      </c>
      <c r="I24" s="5">
        <f t="shared" si="4"/>
        <v>41291.405444703545</v>
      </c>
      <c r="J24" s="26">
        <f t="shared" si="5"/>
        <v>0.1561275127946197</v>
      </c>
      <c r="L24" s="22">
        <f t="shared" si="11"/>
        <v>71891.208696177942</v>
      </c>
      <c r="M24" s="5">
        <f>scrimecost*Meta!O21</f>
        <v>1892.155</v>
      </c>
      <c r="N24" s="5">
        <f>L24-Grade10!L24</f>
        <v>2660.5352186373493</v>
      </c>
      <c r="O24" s="5">
        <f>Grade10!M24-M24</f>
        <v>93.335000000000036</v>
      </c>
      <c r="P24" s="22">
        <f t="shared" si="12"/>
        <v>320.00752089959786</v>
      </c>
      <c r="Q24" s="22"/>
      <c r="R24" s="22"/>
      <c r="S24" s="22">
        <f t="shared" si="6"/>
        <v>2303.2079168662362</v>
      </c>
      <c r="T24" s="22">
        <f t="shared" si="7"/>
        <v>1176.2074465498097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36526.747299950424</v>
      </c>
      <c r="D25" s="5">
        <f t="shared" si="0"/>
        <v>35396.702945753103</v>
      </c>
      <c r="E25" s="5">
        <f t="shared" si="1"/>
        <v>25896.702945753103</v>
      </c>
      <c r="F25" s="5">
        <f t="shared" si="2"/>
        <v>8757.0235117883876</v>
      </c>
      <c r="G25" s="5">
        <f t="shared" si="3"/>
        <v>26639.679433964717</v>
      </c>
      <c r="H25" s="22">
        <f t="shared" si="10"/>
        <v>16490.30363304061</v>
      </c>
      <c r="I25" s="5">
        <f t="shared" si="4"/>
        <v>42239.506670821131</v>
      </c>
      <c r="J25" s="26">
        <f t="shared" si="5"/>
        <v>0.15780601683194401</v>
      </c>
      <c r="L25" s="22">
        <f t="shared" si="11"/>
        <v>73688.488913582391</v>
      </c>
      <c r="M25" s="5">
        <f>scrimecost*Meta!O22</f>
        <v>1892.155</v>
      </c>
      <c r="N25" s="5">
        <f>L25-Grade10!L25</f>
        <v>2727.0485991032765</v>
      </c>
      <c r="O25" s="5">
        <f>Grade10!M25-M25</f>
        <v>93.335000000000036</v>
      </c>
      <c r="P25" s="22">
        <f t="shared" si="12"/>
        <v>327.28476459271178</v>
      </c>
      <c r="Q25" s="22"/>
      <c r="R25" s="22"/>
      <c r="S25" s="22">
        <f t="shared" si="6"/>
        <v>2357.792921845099</v>
      </c>
      <c r="T25" s="22">
        <f t="shared" si="7"/>
        <v>1157.4142853398882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37439.915982449187</v>
      </c>
      <c r="D26" s="5">
        <f t="shared" si="0"/>
        <v>36260.560519396931</v>
      </c>
      <c r="E26" s="5">
        <f t="shared" si="1"/>
        <v>26760.560519396931</v>
      </c>
      <c r="F26" s="5">
        <f t="shared" si="2"/>
        <v>9039.0730095830986</v>
      </c>
      <c r="G26" s="5">
        <f t="shared" si="3"/>
        <v>27221.487509813833</v>
      </c>
      <c r="H26" s="22">
        <f t="shared" si="10"/>
        <v>16902.561223866629</v>
      </c>
      <c r="I26" s="5">
        <f t="shared" si="4"/>
        <v>43211.310427591663</v>
      </c>
      <c r="J26" s="26">
        <f t="shared" si="5"/>
        <v>0.15944358174640677</v>
      </c>
      <c r="L26" s="22">
        <f t="shared" si="11"/>
        <v>75530.701136421936</v>
      </c>
      <c r="M26" s="5">
        <f>scrimecost*Meta!O23</f>
        <v>1468.4549999999999</v>
      </c>
      <c r="N26" s="5">
        <f>L26-Grade10!L26</f>
        <v>2795.2248140808515</v>
      </c>
      <c r="O26" s="5">
        <f>Grade10!M26-M26</f>
        <v>72.434999999999945</v>
      </c>
      <c r="P26" s="22">
        <f t="shared" si="12"/>
        <v>334.74393937815347</v>
      </c>
      <c r="Q26" s="22"/>
      <c r="R26" s="22"/>
      <c r="S26" s="22">
        <f t="shared" si="6"/>
        <v>2393.2605519484327</v>
      </c>
      <c r="T26" s="22">
        <f t="shared" si="7"/>
        <v>1129.290201566748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38375.913882010413</v>
      </c>
      <c r="D27" s="5">
        <f t="shared" si="0"/>
        <v>37146.014532381851</v>
      </c>
      <c r="E27" s="5">
        <f t="shared" si="1"/>
        <v>27646.014532381851</v>
      </c>
      <c r="F27" s="5">
        <f t="shared" si="2"/>
        <v>9328.1737448226741</v>
      </c>
      <c r="G27" s="5">
        <f t="shared" si="3"/>
        <v>27817.840787559177</v>
      </c>
      <c r="H27" s="22">
        <f t="shared" si="10"/>
        <v>17325.125254463295</v>
      </c>
      <c r="I27" s="5">
        <f t="shared" si="4"/>
        <v>44207.409278281455</v>
      </c>
      <c r="J27" s="26">
        <f t="shared" si="5"/>
        <v>0.16104120605319969</v>
      </c>
      <c r="L27" s="22">
        <f t="shared" si="11"/>
        <v>77418.968664832501</v>
      </c>
      <c r="M27" s="5">
        <f>scrimecost*Meta!O24</f>
        <v>1468.4549999999999</v>
      </c>
      <c r="N27" s="5">
        <f>L27-Grade10!L27</f>
        <v>2865.1054344328877</v>
      </c>
      <c r="O27" s="5">
        <f>Grade10!M27-M27</f>
        <v>72.434999999999945</v>
      </c>
      <c r="P27" s="22">
        <f t="shared" si="12"/>
        <v>342.38959353323133</v>
      </c>
      <c r="Q27" s="22"/>
      <c r="R27" s="22"/>
      <c r="S27" s="22">
        <f t="shared" si="6"/>
        <v>2450.6089228043656</v>
      </c>
      <c r="T27" s="22">
        <f t="shared" si="7"/>
        <v>1111.5320426550975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39335.311729060668</v>
      </c>
      <c r="D28" s="5">
        <f t="shared" si="0"/>
        <v>38053.604895691395</v>
      </c>
      <c r="E28" s="5">
        <f t="shared" si="1"/>
        <v>28553.604895691395</v>
      </c>
      <c r="F28" s="5">
        <f t="shared" si="2"/>
        <v>9624.5019984432402</v>
      </c>
      <c r="G28" s="5">
        <f t="shared" si="3"/>
        <v>28429.102897248154</v>
      </c>
      <c r="H28" s="22">
        <f t="shared" si="10"/>
        <v>17758.253385824875</v>
      </c>
      <c r="I28" s="5">
        <f t="shared" si="4"/>
        <v>45228.410600238487</v>
      </c>
      <c r="J28" s="26">
        <f t="shared" si="5"/>
        <v>0.16259986391348549</v>
      </c>
      <c r="L28" s="22">
        <f t="shared" si="11"/>
        <v>79354.442881453288</v>
      </c>
      <c r="M28" s="5">
        <f>scrimecost*Meta!O25</f>
        <v>1468.4549999999999</v>
      </c>
      <c r="N28" s="5">
        <f>L28-Grade10!L28</f>
        <v>2936.7330702937033</v>
      </c>
      <c r="O28" s="5">
        <f>Grade10!M28-M28</f>
        <v>72.434999999999945</v>
      </c>
      <c r="P28" s="22">
        <f t="shared" si="12"/>
        <v>350.22638904218604</v>
      </c>
      <c r="Q28" s="22"/>
      <c r="R28" s="22"/>
      <c r="S28" s="22">
        <f t="shared" si="6"/>
        <v>2509.3910029316817</v>
      </c>
      <c r="T28" s="22">
        <f t="shared" si="7"/>
        <v>1094.0790744828303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40318.69452228718</v>
      </c>
      <c r="D29" s="5">
        <f t="shared" si="0"/>
        <v>38983.885018083674</v>
      </c>
      <c r="E29" s="5">
        <f t="shared" si="1"/>
        <v>29483.885018083674</v>
      </c>
      <c r="F29" s="5">
        <f t="shared" si="2"/>
        <v>9928.2384584043193</v>
      </c>
      <c r="G29" s="5">
        <f t="shared" si="3"/>
        <v>29055.646559679357</v>
      </c>
      <c r="H29" s="22">
        <f t="shared" si="10"/>
        <v>18202.209720470495</v>
      </c>
      <c r="I29" s="5">
        <f t="shared" si="4"/>
        <v>46274.93695524444</v>
      </c>
      <c r="J29" s="26">
        <f t="shared" si="5"/>
        <v>0.1641205057283984</v>
      </c>
      <c r="L29" s="22">
        <f t="shared" si="11"/>
        <v>81338.303953489623</v>
      </c>
      <c r="M29" s="5">
        <f>scrimecost*Meta!O26</f>
        <v>1468.4549999999999</v>
      </c>
      <c r="N29" s="5">
        <f>L29-Grade10!L29</f>
        <v>3010.1513970510423</v>
      </c>
      <c r="O29" s="5">
        <f>Grade10!M29-M29</f>
        <v>72.434999999999945</v>
      </c>
      <c r="P29" s="22">
        <f t="shared" si="12"/>
        <v>358.2591044388646</v>
      </c>
      <c r="Q29" s="22"/>
      <c r="R29" s="22"/>
      <c r="S29" s="22">
        <f t="shared" si="6"/>
        <v>2569.6426350621828</v>
      </c>
      <c r="T29" s="22">
        <f t="shared" si="7"/>
        <v>1076.9251103293429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41326.661885344358</v>
      </c>
      <c r="D30" s="5">
        <f t="shared" si="0"/>
        <v>39937.422143535761</v>
      </c>
      <c r="E30" s="5">
        <f t="shared" si="1"/>
        <v>30437.422143535761</v>
      </c>
      <c r="F30" s="5">
        <f t="shared" si="2"/>
        <v>10239.568329864425</v>
      </c>
      <c r="G30" s="5">
        <f t="shared" si="3"/>
        <v>29697.853813671336</v>
      </c>
      <c r="H30" s="22">
        <f t="shared" si="10"/>
        <v>18657.264963482256</v>
      </c>
      <c r="I30" s="5">
        <f t="shared" si="4"/>
        <v>47347.626469125549</v>
      </c>
      <c r="J30" s="26">
        <f t="shared" si="5"/>
        <v>0.16560405871855741</v>
      </c>
      <c r="L30" s="22">
        <f t="shared" si="11"/>
        <v>83371.761552326861</v>
      </c>
      <c r="M30" s="5">
        <f>scrimecost*Meta!O27</f>
        <v>1468.4549999999999</v>
      </c>
      <c r="N30" s="5">
        <f>L30-Grade10!L30</f>
        <v>3085.4051819773158</v>
      </c>
      <c r="O30" s="5">
        <f>Grade10!M30-M30</f>
        <v>72.434999999999945</v>
      </c>
      <c r="P30" s="22">
        <f t="shared" si="12"/>
        <v>366.49263772046015</v>
      </c>
      <c r="Q30" s="22"/>
      <c r="R30" s="22"/>
      <c r="S30" s="22">
        <f t="shared" si="6"/>
        <v>2631.4005579959471</v>
      </c>
      <c r="T30" s="22">
        <f t="shared" si="7"/>
        <v>1060.0641201684452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42359.828432477974</v>
      </c>
      <c r="D31" s="5">
        <f t="shared" si="0"/>
        <v>40914.797697124166</v>
      </c>
      <c r="E31" s="5">
        <f t="shared" si="1"/>
        <v>31414.797697124166</v>
      </c>
      <c r="F31" s="5">
        <f t="shared" si="2"/>
        <v>10558.68144811104</v>
      </c>
      <c r="G31" s="5">
        <f t="shared" si="3"/>
        <v>30356.116249013125</v>
      </c>
      <c r="H31" s="22">
        <f t="shared" si="10"/>
        <v>19123.696587569313</v>
      </c>
      <c r="I31" s="5">
        <f t="shared" si="4"/>
        <v>48447.133220853691</v>
      </c>
      <c r="J31" s="26">
        <f t="shared" si="5"/>
        <v>0.16705142748944424</v>
      </c>
      <c r="L31" s="22">
        <f t="shared" si="11"/>
        <v>85456.055591135038</v>
      </c>
      <c r="M31" s="5">
        <f>scrimecost*Meta!O28</f>
        <v>1284.4799999999998</v>
      </c>
      <c r="N31" s="5">
        <f>L31-Grade10!L31</f>
        <v>3162.5403115267691</v>
      </c>
      <c r="O31" s="5">
        <f>Grade10!M31-M31</f>
        <v>63.360000000000127</v>
      </c>
      <c r="P31" s="22">
        <f t="shared" si="12"/>
        <v>374.93200933409565</v>
      </c>
      <c r="Q31" s="22"/>
      <c r="R31" s="22"/>
      <c r="S31" s="22">
        <f t="shared" si="6"/>
        <v>2685.8089290030721</v>
      </c>
      <c r="T31" s="22">
        <f t="shared" si="7"/>
        <v>1040.0463278124103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43418.824143289916</v>
      </c>
      <c r="D32" s="5">
        <f t="shared" si="0"/>
        <v>41916.607639552261</v>
      </c>
      <c r="E32" s="5">
        <f t="shared" si="1"/>
        <v>32416.607639552261</v>
      </c>
      <c r="F32" s="5">
        <f t="shared" si="2"/>
        <v>10885.772394313813</v>
      </c>
      <c r="G32" s="5">
        <f t="shared" si="3"/>
        <v>31030.83524523845</v>
      </c>
      <c r="H32" s="22">
        <f t="shared" si="10"/>
        <v>19601.789002258545</v>
      </c>
      <c r="I32" s="5">
        <f t="shared" si="4"/>
        <v>49574.127641375031</v>
      </c>
      <c r="J32" s="26">
        <f t="shared" si="5"/>
        <v>0.16846349458299237</v>
      </c>
      <c r="L32" s="22">
        <f t="shared" si="11"/>
        <v>87592.456980913397</v>
      </c>
      <c r="M32" s="5">
        <f>scrimecost*Meta!O29</f>
        <v>1284.4799999999998</v>
      </c>
      <c r="N32" s="5">
        <f>L32-Grade10!L32</f>
        <v>3241.6038193149288</v>
      </c>
      <c r="O32" s="5">
        <f>Grade10!M32-M32</f>
        <v>63.360000000000127</v>
      </c>
      <c r="P32" s="22">
        <f t="shared" si="12"/>
        <v>383.5823652380721</v>
      </c>
      <c r="Q32" s="22"/>
      <c r="R32" s="22"/>
      <c r="S32" s="22">
        <f t="shared" si="6"/>
        <v>2750.6933467853537</v>
      </c>
      <c r="T32" s="22">
        <f t="shared" si="7"/>
        <v>1023.8872794456091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44504.294746872161</v>
      </c>
      <c r="D33" s="5">
        <f t="shared" si="0"/>
        <v>42943.462830541066</v>
      </c>
      <c r="E33" s="5">
        <f t="shared" si="1"/>
        <v>33443.462830541066</v>
      </c>
      <c r="F33" s="5">
        <f t="shared" si="2"/>
        <v>11221.040614171658</v>
      </c>
      <c r="G33" s="5">
        <f t="shared" si="3"/>
        <v>31722.422216369407</v>
      </c>
      <c r="H33" s="22">
        <f t="shared" si="10"/>
        <v>20091.833727315003</v>
      </c>
      <c r="I33" s="5">
        <f t="shared" si="4"/>
        <v>50729.296922409398</v>
      </c>
      <c r="J33" s="26">
        <f t="shared" si="5"/>
        <v>0.16984112101572224</v>
      </c>
      <c r="L33" s="22">
        <f t="shared" si="11"/>
        <v>89782.268405436218</v>
      </c>
      <c r="M33" s="5">
        <f>scrimecost*Meta!O30</f>
        <v>1284.4799999999998</v>
      </c>
      <c r="N33" s="5">
        <f>L33-Grade10!L33</f>
        <v>3322.6439147977799</v>
      </c>
      <c r="O33" s="5">
        <f>Grade10!M33-M33</f>
        <v>63.360000000000127</v>
      </c>
      <c r="P33" s="22">
        <f t="shared" si="12"/>
        <v>392.44898003964778</v>
      </c>
      <c r="Q33" s="22"/>
      <c r="R33" s="22"/>
      <c r="S33" s="22">
        <f t="shared" si="6"/>
        <v>2817.1998750121825</v>
      </c>
      <c r="T33" s="22">
        <f t="shared" si="7"/>
        <v>1007.9988339437606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45616.902115543962</v>
      </c>
      <c r="D34" s="5">
        <f t="shared" si="0"/>
        <v>43995.989401304585</v>
      </c>
      <c r="E34" s="5">
        <f t="shared" si="1"/>
        <v>34495.989401304585</v>
      </c>
      <c r="F34" s="5">
        <f t="shared" si="2"/>
        <v>11564.690539525947</v>
      </c>
      <c r="G34" s="5">
        <f t="shared" si="3"/>
        <v>32431.29886177864</v>
      </c>
      <c r="H34" s="22">
        <f t="shared" si="10"/>
        <v>20594.129570497877</v>
      </c>
      <c r="I34" s="5">
        <f t="shared" si="4"/>
        <v>51913.34543546963</v>
      </c>
      <c r="J34" s="26">
        <f t="shared" si="5"/>
        <v>0.17118514680375135</v>
      </c>
      <c r="L34" s="22">
        <f t="shared" si="11"/>
        <v>92026.825115572123</v>
      </c>
      <c r="M34" s="5">
        <f>scrimecost*Meta!O31</f>
        <v>1284.4799999999998</v>
      </c>
      <c r="N34" s="5">
        <f>L34-Grade10!L34</f>
        <v>3405.7100126677396</v>
      </c>
      <c r="O34" s="5">
        <f>Grade10!M34-M34</f>
        <v>63.360000000000127</v>
      </c>
      <c r="P34" s="22">
        <f t="shared" si="12"/>
        <v>401.53726021126295</v>
      </c>
      <c r="Q34" s="22"/>
      <c r="R34" s="22"/>
      <c r="S34" s="22">
        <f t="shared" si="6"/>
        <v>2885.3690664447095</v>
      </c>
      <c r="T34" s="22">
        <f t="shared" si="7"/>
        <v>992.3757417524796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46757.324668432557</v>
      </c>
      <c r="D35" s="5">
        <f t="shared" si="0"/>
        <v>45074.829136337197</v>
      </c>
      <c r="E35" s="5">
        <f t="shared" si="1"/>
        <v>35574.829136337197</v>
      </c>
      <c r="F35" s="5">
        <f t="shared" si="2"/>
        <v>12024.414626647815</v>
      </c>
      <c r="G35" s="5">
        <f t="shared" si="3"/>
        <v>33050.414509689384</v>
      </c>
      <c r="H35" s="22">
        <f t="shared" si="10"/>
        <v>21108.982809760324</v>
      </c>
      <c r="I35" s="5">
        <f t="shared" si="4"/>
        <v>53019.512247722654</v>
      </c>
      <c r="J35" s="26">
        <f t="shared" si="5"/>
        <v>0.17417054034444976</v>
      </c>
      <c r="L35" s="22">
        <f t="shared" si="11"/>
        <v>94327.495743461419</v>
      </c>
      <c r="M35" s="5">
        <f>scrimecost*Meta!O32</f>
        <v>1284.4799999999998</v>
      </c>
      <c r="N35" s="5">
        <f>L35-Grade10!L35</f>
        <v>3490.852762984432</v>
      </c>
      <c r="O35" s="5">
        <f>Grade10!M35-M35</f>
        <v>63.360000000000127</v>
      </c>
      <c r="P35" s="22">
        <f t="shared" si="12"/>
        <v>413.69527625359461</v>
      </c>
      <c r="Q35" s="22"/>
      <c r="R35" s="22"/>
      <c r="S35" s="22">
        <f t="shared" si="6"/>
        <v>2958.0281659521361</v>
      </c>
      <c r="T35" s="22">
        <f t="shared" si="7"/>
        <v>977.93383402805648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47926.25778514336</v>
      </c>
      <c r="D36" s="5">
        <f t="shared" si="0"/>
        <v>46180.639864745615</v>
      </c>
      <c r="E36" s="5">
        <f t="shared" si="1"/>
        <v>36680.639864745615</v>
      </c>
      <c r="F36" s="5">
        <f t="shared" si="2"/>
        <v>12496.042902314006</v>
      </c>
      <c r="G36" s="5">
        <f t="shared" si="3"/>
        <v>33684.596962431606</v>
      </c>
      <c r="H36" s="22">
        <f t="shared" si="10"/>
        <v>21636.707380004333</v>
      </c>
      <c r="I36" s="5">
        <f t="shared" si="4"/>
        <v>54152.922143915705</v>
      </c>
      <c r="J36" s="26">
        <f t="shared" si="5"/>
        <v>0.17708936629844177</v>
      </c>
      <c r="L36" s="22">
        <f t="shared" si="11"/>
        <v>96685.683137047949</v>
      </c>
      <c r="M36" s="5">
        <f>scrimecost*Meta!O33</f>
        <v>1038.0650000000001</v>
      </c>
      <c r="N36" s="5">
        <f>L36-Grade10!L36</f>
        <v>3578.1240820590174</v>
      </c>
      <c r="O36" s="5">
        <f>Grade10!M36-M36</f>
        <v>51.204999999999927</v>
      </c>
      <c r="P36" s="22">
        <f t="shared" si="12"/>
        <v>426.16811442369203</v>
      </c>
      <c r="Q36" s="22"/>
      <c r="R36" s="22"/>
      <c r="S36" s="22">
        <f t="shared" si="6"/>
        <v>3020.602497239403</v>
      </c>
      <c r="T36" s="22">
        <f t="shared" si="7"/>
        <v>959.91580596709025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49124.414229771952</v>
      </c>
      <c r="D37" s="5">
        <f t="shared" ref="D37:D56" si="15">IF(A37&lt;startage,1,0)*(C37*(1-initialunempprob))+IF(A37=startage,1,0)*(C37*(1-unempprob))+IF(A37&gt;startage,1,0)*(C37*(1-unempprob)+unempprob*300*52)</f>
        <v>47314.095861364265</v>
      </c>
      <c r="E37" s="5">
        <f t="shared" si="1"/>
        <v>37814.095861364265</v>
      </c>
      <c r="F37" s="5">
        <f t="shared" si="2"/>
        <v>12979.46188487186</v>
      </c>
      <c r="G37" s="5">
        <f t="shared" si="3"/>
        <v>34334.633976492405</v>
      </c>
      <c r="H37" s="22">
        <f t="shared" ref="H37:H56" si="16">benefits*B37/expnorm</f>
        <v>22177.625064504442</v>
      </c>
      <c r="I37" s="5">
        <f t="shared" ref="I37:I56" si="17">G37+IF(A37&lt;startage,1,0)*(H37*(1-initialunempprob))+IF(A37&gt;=startage,1,0)*(H37*(1-unempprob))</f>
        <v>55314.667287513606</v>
      </c>
      <c r="J37" s="26">
        <f t="shared" si="5"/>
        <v>0.17993700137550719</v>
      </c>
      <c r="L37" s="22">
        <f t="shared" ref="L37:L56" si="18">(sincome+sbenefits)*(1-sunemp)*B37/expnorm</f>
        <v>99102.825215474149</v>
      </c>
      <c r="M37" s="5">
        <f>scrimecost*Meta!O34</f>
        <v>1038.0650000000001</v>
      </c>
      <c r="N37" s="5">
        <f>L37-Grade10!L37</f>
        <v>3667.5771841105307</v>
      </c>
      <c r="O37" s="5">
        <f>Grade10!M37-M37</f>
        <v>51.204999999999927</v>
      </c>
      <c r="P37" s="22">
        <f t="shared" si="12"/>
        <v>438.95277354804199</v>
      </c>
      <c r="Q37" s="22"/>
      <c r="R37" s="22"/>
      <c r="S37" s="22">
        <f t="shared" si="6"/>
        <v>3096.9508843088979</v>
      </c>
      <c r="T37" s="22">
        <f t="shared" si="7"/>
        <v>946.03299208153669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50352.524585516243</v>
      </c>
      <c r="D38" s="5">
        <f t="shared" si="15"/>
        <v>48475.888257898368</v>
      </c>
      <c r="E38" s="5">
        <f t="shared" si="1"/>
        <v>38975.888257898368</v>
      </c>
      <c r="F38" s="5">
        <f t="shared" si="2"/>
        <v>13474.966341993655</v>
      </c>
      <c r="G38" s="5">
        <f t="shared" si="3"/>
        <v>35000.921915904713</v>
      </c>
      <c r="H38" s="22">
        <f t="shared" si="16"/>
        <v>22732.065691117048</v>
      </c>
      <c r="I38" s="5">
        <f t="shared" si="17"/>
        <v>56505.456059701435</v>
      </c>
      <c r="J38" s="26">
        <f t="shared" si="5"/>
        <v>0.18271518193849784</v>
      </c>
      <c r="L38" s="22">
        <f t="shared" si="18"/>
        <v>101580.39584586098</v>
      </c>
      <c r="M38" s="5">
        <f>scrimecost*Meta!O35</f>
        <v>1038.0650000000001</v>
      </c>
      <c r="N38" s="5">
        <f>L38-Grade10!L38</f>
        <v>3759.2666137132474</v>
      </c>
      <c r="O38" s="5">
        <f>Grade10!M38-M38</f>
        <v>51.204999999999927</v>
      </c>
      <c r="P38" s="22">
        <f t="shared" si="12"/>
        <v>452.05704915050057</v>
      </c>
      <c r="Q38" s="22"/>
      <c r="R38" s="22"/>
      <c r="S38" s="22">
        <f t="shared" si="6"/>
        <v>3175.2079810550695</v>
      </c>
      <c r="T38" s="22">
        <f t="shared" si="7"/>
        <v>932.34477405913515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51611.337700154159</v>
      </c>
      <c r="D39" s="5">
        <f t="shared" si="15"/>
        <v>49666.725464345836</v>
      </c>
      <c r="E39" s="5">
        <f t="shared" si="1"/>
        <v>40166.725464345836</v>
      </c>
      <c r="F39" s="5">
        <f t="shared" si="2"/>
        <v>13982.8584105435</v>
      </c>
      <c r="G39" s="5">
        <f t="shared" si="3"/>
        <v>35683.867053802336</v>
      </c>
      <c r="H39" s="22">
        <f t="shared" si="16"/>
        <v>23300.367333394981</v>
      </c>
      <c r="I39" s="5">
        <f t="shared" si="17"/>
        <v>57726.014551193992</v>
      </c>
      <c r="J39" s="26">
        <f t="shared" ref="J39:J56" si="19">(F39-(IF(A39&gt;startage,1,0)*(unempprob*300*52)))/(IF(A39&lt;startage,1,0)*((C39+H39)*(1-initialunempprob))+IF(A39&gt;=startage,1,0)*((C39+H39)*(1-unempprob)))</f>
        <v>0.18542560199995209</v>
      </c>
      <c r="L39" s="22">
        <f t="shared" si="18"/>
        <v>104119.90574200753</v>
      </c>
      <c r="M39" s="5">
        <f>scrimecost*Meta!O36</f>
        <v>1038.0650000000001</v>
      </c>
      <c r="N39" s="5">
        <f>L39-Grade10!L39</f>
        <v>3853.2482790561044</v>
      </c>
      <c r="O39" s="5">
        <f>Grade10!M39-M39</f>
        <v>51.204999999999927</v>
      </c>
      <c r="P39" s="22">
        <f t="shared" si="12"/>
        <v>465.48893164302069</v>
      </c>
      <c r="Q39" s="22"/>
      <c r="R39" s="22"/>
      <c r="S39" s="22">
        <f t="shared" ref="S39:S69" si="20">IF(A39&lt;startage,1,0)*(N39-Q39-R39)+IF(A39&gt;=startage,1,0)*completionprob*(N39*spart+O39+P39)</f>
        <v>3255.4215052199474</v>
      </c>
      <c r="T39" s="22">
        <f t="shared" ref="T39:T69" si="21">S39/sreturn^(A39-startage+1)</f>
        <v>918.84866835338767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52901.621142658005</v>
      </c>
      <c r="D40" s="5">
        <f t="shared" si="15"/>
        <v>50887.333600954473</v>
      </c>
      <c r="E40" s="5">
        <f t="shared" si="1"/>
        <v>41387.333600954473</v>
      </c>
      <c r="F40" s="5">
        <f t="shared" si="2"/>
        <v>14503.447780807084</v>
      </c>
      <c r="G40" s="5">
        <f t="shared" si="3"/>
        <v>36383.885820147392</v>
      </c>
      <c r="H40" s="22">
        <f t="shared" si="16"/>
        <v>23882.876516729848</v>
      </c>
      <c r="I40" s="5">
        <f t="shared" si="17"/>
        <v>58977.08700497383</v>
      </c>
      <c r="J40" s="26">
        <f t="shared" si="19"/>
        <v>0.18806991425502942</v>
      </c>
      <c r="L40" s="22">
        <f t="shared" si="18"/>
        <v>106722.9033855577</v>
      </c>
      <c r="M40" s="5">
        <f>scrimecost*Meta!O37</f>
        <v>1038.0650000000001</v>
      </c>
      <c r="N40" s="5">
        <f>L40-Grade10!L40</f>
        <v>3949.5794860325113</v>
      </c>
      <c r="O40" s="5">
        <f>Grade10!M40-M40</f>
        <v>51.204999999999927</v>
      </c>
      <c r="P40" s="22">
        <f t="shared" ref="P40:P56" si="22">(spart-initialspart)*(L40*J40+nptrans)</f>
        <v>479.25661119785372</v>
      </c>
      <c r="Q40" s="22"/>
      <c r="R40" s="22"/>
      <c r="S40" s="22">
        <f t="shared" si="20"/>
        <v>3337.6403674889311</v>
      </c>
      <c r="T40" s="22">
        <f t="shared" si="21"/>
        <v>905.54221317310657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54224.16167122445</v>
      </c>
      <c r="D41" s="5">
        <f t="shared" si="15"/>
        <v>52138.456940978329</v>
      </c>
      <c r="E41" s="5">
        <f t="shared" si="1"/>
        <v>42638.456940978329</v>
      </c>
      <c r="F41" s="5">
        <f t="shared" si="2"/>
        <v>15037.051885327257</v>
      </c>
      <c r="G41" s="5">
        <f t="shared" si="3"/>
        <v>37101.40505565107</v>
      </c>
      <c r="H41" s="22">
        <f t="shared" si="16"/>
        <v>24479.948429648095</v>
      </c>
      <c r="I41" s="5">
        <f t="shared" si="17"/>
        <v>60259.436270098166</v>
      </c>
      <c r="J41" s="26">
        <f t="shared" si="19"/>
        <v>0.19064973108925115</v>
      </c>
      <c r="L41" s="22">
        <f t="shared" si="18"/>
        <v>109390.97597019664</v>
      </c>
      <c r="M41" s="5">
        <f>scrimecost*Meta!O38</f>
        <v>693.53</v>
      </c>
      <c r="N41" s="5">
        <f>L41-Grade10!L41</f>
        <v>4048.3189731833118</v>
      </c>
      <c r="O41" s="5">
        <f>Grade10!M41-M41</f>
        <v>34.210000000000036</v>
      </c>
      <c r="P41" s="22">
        <f t="shared" si="22"/>
        <v>493.36848274155744</v>
      </c>
      <c r="Q41" s="22"/>
      <c r="R41" s="22"/>
      <c r="S41" s="22">
        <f t="shared" si="20"/>
        <v>3405.2596013146281</v>
      </c>
      <c r="T41" s="22">
        <f t="shared" si="21"/>
        <v>888.0793789384486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55579.765713005065</v>
      </c>
      <c r="D42" s="5">
        <f t="shared" si="15"/>
        <v>53420.85836450279</v>
      </c>
      <c r="E42" s="5">
        <f t="shared" si="1"/>
        <v>43920.85836450279</v>
      </c>
      <c r="F42" s="5">
        <f t="shared" si="2"/>
        <v>15583.996092460442</v>
      </c>
      <c r="G42" s="5">
        <f t="shared" si="3"/>
        <v>37836.862272042345</v>
      </c>
      <c r="H42" s="22">
        <f t="shared" si="16"/>
        <v>25091.947140389297</v>
      </c>
      <c r="I42" s="5">
        <f t="shared" si="17"/>
        <v>61573.844266850618</v>
      </c>
      <c r="J42" s="26">
        <f t="shared" si="19"/>
        <v>0.19316662556166272</v>
      </c>
      <c r="L42" s="22">
        <f t="shared" si="18"/>
        <v>112125.75036945155</v>
      </c>
      <c r="M42" s="5">
        <f>scrimecost*Meta!O39</f>
        <v>693.53</v>
      </c>
      <c r="N42" s="5">
        <f>L42-Grade10!L42</f>
        <v>4149.5269475129026</v>
      </c>
      <c r="O42" s="5">
        <f>Grade10!M42-M42</f>
        <v>34.210000000000036</v>
      </c>
      <c r="P42" s="22">
        <f t="shared" si="22"/>
        <v>507.83315107385408</v>
      </c>
      <c r="Q42" s="22"/>
      <c r="R42" s="22"/>
      <c r="S42" s="22">
        <f t="shared" si="20"/>
        <v>3491.6407934859817</v>
      </c>
      <c r="T42" s="22">
        <f t="shared" si="21"/>
        <v>875.31327981924994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56969.259855830183</v>
      </c>
      <c r="D43" s="5">
        <f t="shared" si="15"/>
        <v>54735.319823615355</v>
      </c>
      <c r="E43" s="5">
        <f t="shared" si="1"/>
        <v>45235.319823615355</v>
      </c>
      <c r="F43" s="5">
        <f t="shared" si="2"/>
        <v>16144.613904771948</v>
      </c>
      <c r="G43" s="5">
        <f t="shared" si="3"/>
        <v>38590.705918843407</v>
      </c>
      <c r="H43" s="22">
        <f t="shared" si="16"/>
        <v>25719.245818899028</v>
      </c>
      <c r="I43" s="5">
        <f t="shared" si="17"/>
        <v>62921.112463521888</v>
      </c>
      <c r="J43" s="26">
        <f t="shared" si="19"/>
        <v>0.19562213236401538</v>
      </c>
      <c r="L43" s="22">
        <f t="shared" si="18"/>
        <v>114928.89412868784</v>
      </c>
      <c r="M43" s="5">
        <f>scrimecost*Meta!O40</f>
        <v>693.53</v>
      </c>
      <c r="N43" s="5">
        <f>L43-Grade10!L43</f>
        <v>4253.2651212007331</v>
      </c>
      <c r="O43" s="5">
        <f>Grade10!M43-M43</f>
        <v>34.210000000000036</v>
      </c>
      <c r="P43" s="22">
        <f t="shared" si="22"/>
        <v>522.65943611445789</v>
      </c>
      <c r="Q43" s="22"/>
      <c r="R43" s="22"/>
      <c r="S43" s="22">
        <f t="shared" si="20"/>
        <v>3580.1815154616197</v>
      </c>
      <c r="T43" s="22">
        <f t="shared" si="21"/>
        <v>862.72305367810236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58393.491352225938</v>
      </c>
      <c r="D44" s="5">
        <f t="shared" si="15"/>
        <v>56082.642819205736</v>
      </c>
      <c r="E44" s="5">
        <f t="shared" si="1"/>
        <v>46582.642819205736</v>
      </c>
      <c r="F44" s="5">
        <f t="shared" si="2"/>
        <v>16719.247162391246</v>
      </c>
      <c r="G44" s="5">
        <f t="shared" si="3"/>
        <v>39363.395656814493</v>
      </c>
      <c r="H44" s="22">
        <f t="shared" si="16"/>
        <v>26362.226964371504</v>
      </c>
      <c r="I44" s="5">
        <f t="shared" si="17"/>
        <v>64302.06236510993</v>
      </c>
      <c r="J44" s="26">
        <f t="shared" si="19"/>
        <v>0.19801774875655456</v>
      </c>
      <c r="L44" s="22">
        <f t="shared" si="18"/>
        <v>117802.11648190503</v>
      </c>
      <c r="M44" s="5">
        <f>scrimecost*Meta!O41</f>
        <v>693.53</v>
      </c>
      <c r="N44" s="5">
        <f>L44-Grade10!L44</f>
        <v>4359.5967492307536</v>
      </c>
      <c r="O44" s="5">
        <f>Grade10!M44-M44</f>
        <v>34.210000000000036</v>
      </c>
      <c r="P44" s="22">
        <f t="shared" si="22"/>
        <v>537.8563782810769</v>
      </c>
      <c r="Q44" s="22"/>
      <c r="R44" s="22"/>
      <c r="S44" s="22">
        <f t="shared" si="20"/>
        <v>3670.9357554866442</v>
      </c>
      <c r="T44" s="22">
        <f t="shared" si="21"/>
        <v>850.30658093742477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59853.328636031583</v>
      </c>
      <c r="D45" s="5">
        <f t="shared" si="15"/>
        <v>57463.648889685879</v>
      </c>
      <c r="E45" s="5">
        <f t="shared" si="1"/>
        <v>47963.648889685879</v>
      </c>
      <c r="F45" s="5">
        <f t="shared" si="2"/>
        <v>17308.246251451026</v>
      </c>
      <c r="G45" s="5">
        <f t="shared" si="3"/>
        <v>40155.402638234853</v>
      </c>
      <c r="H45" s="22">
        <f t="shared" si="16"/>
        <v>27021.282638480789</v>
      </c>
      <c r="I45" s="5">
        <f t="shared" si="17"/>
        <v>65717.536014237674</v>
      </c>
      <c r="J45" s="26">
        <f t="shared" si="19"/>
        <v>0.20035493548098304</v>
      </c>
      <c r="L45" s="22">
        <f t="shared" si="18"/>
        <v>120747.16939395264</v>
      </c>
      <c r="M45" s="5">
        <f>scrimecost*Meta!O42</f>
        <v>693.53</v>
      </c>
      <c r="N45" s="5">
        <f>L45-Grade10!L45</f>
        <v>4468.5866679615283</v>
      </c>
      <c r="O45" s="5">
        <f>Grade10!M45-M45</f>
        <v>34.210000000000036</v>
      </c>
      <c r="P45" s="22">
        <f t="shared" si="22"/>
        <v>553.43324400186134</v>
      </c>
      <c r="Q45" s="22"/>
      <c r="R45" s="22"/>
      <c r="S45" s="22">
        <f t="shared" si="20"/>
        <v>3763.9588515122964</v>
      </c>
      <c r="T45" s="22">
        <f t="shared" si="21"/>
        <v>838.0617549951362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61349.661851932353</v>
      </c>
      <c r="D46" s="5">
        <f t="shared" si="15"/>
        <v>58879.180111928006</v>
      </c>
      <c r="E46" s="5">
        <f t="shared" si="1"/>
        <v>49379.180111928006</v>
      </c>
      <c r="F46" s="5">
        <f t="shared" si="2"/>
        <v>17911.970317737294</v>
      </c>
      <c r="G46" s="5">
        <f t="shared" si="3"/>
        <v>40967.209794190712</v>
      </c>
      <c r="H46" s="22">
        <f t="shared" si="16"/>
        <v>27696.814704442801</v>
      </c>
      <c r="I46" s="5">
        <f t="shared" si="17"/>
        <v>67168.396504593606</v>
      </c>
      <c r="J46" s="26">
        <f t="shared" si="19"/>
        <v>0.20263511765115713</v>
      </c>
      <c r="L46" s="22">
        <f t="shared" si="18"/>
        <v>123765.84862880144</v>
      </c>
      <c r="M46" s="5">
        <f>scrimecost*Meta!O43</f>
        <v>384.67499999999995</v>
      </c>
      <c r="N46" s="5">
        <f>L46-Grade10!L46</f>
        <v>4580.3013346605439</v>
      </c>
      <c r="O46" s="5">
        <f>Grade10!M46-M46</f>
        <v>18.975000000000023</v>
      </c>
      <c r="P46" s="22">
        <f t="shared" si="22"/>
        <v>569.39953136566521</v>
      </c>
      <c r="Q46" s="22"/>
      <c r="R46" s="22"/>
      <c r="S46" s="22">
        <f t="shared" si="20"/>
        <v>3844.3772249385702</v>
      </c>
      <c r="T46" s="22">
        <f t="shared" si="21"/>
        <v>822.79103228639838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62883.403398230672</v>
      </c>
      <c r="D47" s="5">
        <f t="shared" si="15"/>
        <v>60330.099614726212</v>
      </c>
      <c r="E47" s="5">
        <f t="shared" si="1"/>
        <v>50830.099614726212</v>
      </c>
      <c r="F47" s="5">
        <f t="shared" si="2"/>
        <v>18530.787485680732</v>
      </c>
      <c r="G47" s="5">
        <f t="shared" si="3"/>
        <v>41799.31212904548</v>
      </c>
      <c r="H47" s="22">
        <f t="shared" si="16"/>
        <v>28389.235072053874</v>
      </c>
      <c r="I47" s="5">
        <f t="shared" si="17"/>
        <v>68655.528507208452</v>
      </c>
      <c r="J47" s="26">
        <f t="shared" si="19"/>
        <v>0.20485968562205875</v>
      </c>
      <c r="L47" s="22">
        <f t="shared" si="18"/>
        <v>126859.99484452148</v>
      </c>
      <c r="M47" s="5">
        <f>scrimecost*Meta!O44</f>
        <v>384.67499999999995</v>
      </c>
      <c r="N47" s="5">
        <f>L47-Grade10!L47</f>
        <v>4694.8088680270885</v>
      </c>
      <c r="O47" s="5">
        <f>Grade10!M47-M47</f>
        <v>18.975000000000023</v>
      </c>
      <c r="P47" s="22">
        <f t="shared" si="22"/>
        <v>585.76497591356451</v>
      </c>
      <c r="Q47" s="22"/>
      <c r="R47" s="22"/>
      <c r="S47" s="22">
        <f t="shared" si="20"/>
        <v>3942.1096152005393</v>
      </c>
      <c r="T47" s="22">
        <f t="shared" si="21"/>
        <v>811.00708625142852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64455.488483186433</v>
      </c>
      <c r="D48" s="5">
        <f t="shared" si="15"/>
        <v>61817.292105094362</v>
      </c>
      <c r="E48" s="5">
        <f t="shared" si="1"/>
        <v>52317.292105094362</v>
      </c>
      <c r="F48" s="5">
        <f t="shared" si="2"/>
        <v>19165.075082822746</v>
      </c>
      <c r="G48" s="5">
        <f t="shared" si="3"/>
        <v>42652.217022271616</v>
      </c>
      <c r="H48" s="22">
        <f t="shared" si="16"/>
        <v>29098.965948855217</v>
      </c>
      <c r="I48" s="5">
        <f t="shared" si="17"/>
        <v>70179.83880988865</v>
      </c>
      <c r="J48" s="26">
        <f t="shared" si="19"/>
        <v>0.20702999583757253</v>
      </c>
      <c r="L48" s="22">
        <f t="shared" si="18"/>
        <v>130031.4947156345</v>
      </c>
      <c r="M48" s="5">
        <f>scrimecost*Meta!O45</f>
        <v>384.67499999999995</v>
      </c>
      <c r="N48" s="5">
        <f>L48-Grade10!L48</f>
        <v>4812.1790897277388</v>
      </c>
      <c r="O48" s="5">
        <f>Grade10!M48-M48</f>
        <v>18.975000000000023</v>
      </c>
      <c r="P48" s="22">
        <f t="shared" si="22"/>
        <v>602.5395565751611</v>
      </c>
      <c r="Q48" s="22"/>
      <c r="R48" s="22"/>
      <c r="S48" s="22">
        <f t="shared" si="20"/>
        <v>4042.2853152190155</v>
      </c>
      <c r="T48" s="22">
        <f t="shared" si="21"/>
        <v>799.3837497110336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66066.875695266091</v>
      </c>
      <c r="D49" s="5">
        <f t="shared" si="15"/>
        <v>63341.664407721721</v>
      </c>
      <c r="E49" s="5">
        <f t="shared" si="1"/>
        <v>53841.664407721721</v>
      </c>
      <c r="F49" s="5">
        <f t="shared" si="2"/>
        <v>19815.219869893313</v>
      </c>
      <c r="G49" s="5">
        <f t="shared" si="3"/>
        <v>43526.444537828407</v>
      </c>
      <c r="H49" s="22">
        <f t="shared" si="16"/>
        <v>29826.440097576597</v>
      </c>
      <c r="I49" s="5">
        <f t="shared" si="17"/>
        <v>71742.256870135869</v>
      </c>
      <c r="J49" s="26">
        <f t="shared" si="19"/>
        <v>0.20914737165758596</v>
      </c>
      <c r="L49" s="22">
        <f t="shared" si="18"/>
        <v>133282.28208352535</v>
      </c>
      <c r="M49" s="5">
        <f>scrimecost*Meta!O46</f>
        <v>384.67499999999995</v>
      </c>
      <c r="N49" s="5">
        <f>L49-Grade10!L49</f>
        <v>4932.4835669709282</v>
      </c>
      <c r="O49" s="5">
        <f>Grade10!M49-M49</f>
        <v>18.975000000000023</v>
      </c>
      <c r="P49" s="22">
        <f t="shared" si="22"/>
        <v>619.73350175329779</v>
      </c>
      <c r="Q49" s="22"/>
      <c r="R49" s="22"/>
      <c r="S49" s="22">
        <f t="shared" si="20"/>
        <v>4144.965407737971</v>
      </c>
      <c r="T49" s="22">
        <f t="shared" si="21"/>
        <v>787.91915883699153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67718.547587647743</v>
      </c>
      <c r="D50" s="5">
        <f t="shared" si="15"/>
        <v>64904.146017914762</v>
      </c>
      <c r="E50" s="5">
        <f t="shared" si="1"/>
        <v>55404.146017914762</v>
      </c>
      <c r="F50" s="5">
        <f t="shared" si="2"/>
        <v>20481.618276640645</v>
      </c>
      <c r="G50" s="5">
        <f t="shared" si="3"/>
        <v>44422.527741274112</v>
      </c>
      <c r="H50" s="22">
        <f t="shared" si="16"/>
        <v>30572.101100016011</v>
      </c>
      <c r="I50" s="5">
        <f t="shared" si="17"/>
        <v>73343.735381889259</v>
      </c>
      <c r="J50" s="26">
        <f t="shared" si="19"/>
        <v>0.21121310416491609</v>
      </c>
      <c r="L50" s="22">
        <f t="shared" si="18"/>
        <v>136614.33913561347</v>
      </c>
      <c r="M50" s="5">
        <f>scrimecost*Meta!O47</f>
        <v>384.67499999999995</v>
      </c>
      <c r="N50" s="5">
        <f>L50-Grade10!L50</f>
        <v>5055.795656145172</v>
      </c>
      <c r="O50" s="5">
        <f>Grade10!M50-M50</f>
        <v>18.975000000000023</v>
      </c>
      <c r="P50" s="22">
        <f t="shared" si="22"/>
        <v>637.35729556088756</v>
      </c>
      <c r="Q50" s="22"/>
      <c r="R50" s="22"/>
      <c r="S50" s="22">
        <f t="shared" si="20"/>
        <v>4250.2125025698815</v>
      </c>
      <c r="T50" s="22">
        <f t="shared" si="21"/>
        <v>776.61145781025277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69411.511277338941</v>
      </c>
      <c r="D51" s="5">
        <f t="shared" si="15"/>
        <v>66505.689668362626</v>
      </c>
      <c r="E51" s="5">
        <f t="shared" si="1"/>
        <v>57005.689668362626</v>
      </c>
      <c r="F51" s="5">
        <f t="shared" si="2"/>
        <v>21164.676643556661</v>
      </c>
      <c r="G51" s="5">
        <f t="shared" si="3"/>
        <v>45341.013024805965</v>
      </c>
      <c r="H51" s="22">
        <f t="shared" si="16"/>
        <v>31336.403627516414</v>
      </c>
      <c r="I51" s="5">
        <f t="shared" si="17"/>
        <v>74985.250856436498</v>
      </c>
      <c r="J51" s="26">
        <f t="shared" si="19"/>
        <v>0.21322845295255527</v>
      </c>
      <c r="L51" s="22">
        <f t="shared" si="18"/>
        <v>140029.69761400382</v>
      </c>
      <c r="M51" s="5">
        <f>scrimecost*Meta!O48</f>
        <v>202.93</v>
      </c>
      <c r="N51" s="5">
        <f>L51-Grade10!L51</f>
        <v>5182.1905475488747</v>
      </c>
      <c r="O51" s="5">
        <f>Grade10!M51-M51</f>
        <v>10.009999999999991</v>
      </c>
      <c r="P51" s="22">
        <f t="shared" si="22"/>
        <v>655.42168421366739</v>
      </c>
      <c r="Q51" s="22"/>
      <c r="R51" s="22"/>
      <c r="S51" s="22">
        <f t="shared" si="20"/>
        <v>4349.3050747726638</v>
      </c>
      <c r="T51" s="22">
        <f t="shared" si="21"/>
        <v>763.915671577382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71146.799059272395</v>
      </c>
      <c r="D52" s="5">
        <f t="shared" si="15"/>
        <v>68147.271910071679</v>
      </c>
      <c r="E52" s="5">
        <f t="shared" si="1"/>
        <v>58647.271910071679</v>
      </c>
      <c r="F52" s="5">
        <f t="shared" si="2"/>
        <v>21864.81146964557</v>
      </c>
      <c r="G52" s="5">
        <f t="shared" si="3"/>
        <v>46282.460440426104</v>
      </c>
      <c r="H52" s="22">
        <f t="shared" si="16"/>
        <v>32119.813718204314</v>
      </c>
      <c r="I52" s="5">
        <f t="shared" si="17"/>
        <v>76667.804217847384</v>
      </c>
      <c r="J52" s="26">
        <f t="shared" si="19"/>
        <v>0.21519464689171544</v>
      </c>
      <c r="L52" s="22">
        <f t="shared" si="18"/>
        <v>143530.44005435388</v>
      </c>
      <c r="M52" s="5">
        <f>scrimecost*Meta!O49</f>
        <v>202.93</v>
      </c>
      <c r="N52" s="5">
        <f>L52-Grade10!L52</f>
        <v>5311.7453112375224</v>
      </c>
      <c r="O52" s="5">
        <f>Grade10!M52-M52</f>
        <v>10.009999999999991</v>
      </c>
      <c r="P52" s="22">
        <f t="shared" si="22"/>
        <v>673.93768258276646</v>
      </c>
      <c r="Q52" s="22"/>
      <c r="R52" s="22"/>
      <c r="S52" s="22">
        <f t="shared" si="20"/>
        <v>4459.8803037804091</v>
      </c>
      <c r="T52" s="22">
        <f t="shared" si="21"/>
        <v>752.97602767413639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72925.469035754199</v>
      </c>
      <c r="D53" s="5">
        <f t="shared" si="15"/>
        <v>69829.893707823459</v>
      </c>
      <c r="E53" s="5">
        <f t="shared" si="1"/>
        <v>60329.893707823459</v>
      </c>
      <c r="F53" s="5">
        <f t="shared" si="2"/>
        <v>22582.449666386707</v>
      </c>
      <c r="G53" s="5">
        <f t="shared" si="3"/>
        <v>47247.444041436756</v>
      </c>
      <c r="H53" s="22">
        <f t="shared" si="16"/>
        <v>32922.809061159423</v>
      </c>
      <c r="I53" s="5">
        <f t="shared" si="17"/>
        <v>78392.421413293574</v>
      </c>
      <c r="J53" s="26">
        <f t="shared" si="19"/>
        <v>0.21711288488114</v>
      </c>
      <c r="L53" s="22">
        <f t="shared" si="18"/>
        <v>147118.70105571274</v>
      </c>
      <c r="M53" s="5">
        <f>scrimecost*Meta!O50</f>
        <v>202.93</v>
      </c>
      <c r="N53" s="5">
        <f>L53-Grade10!L53</f>
        <v>5444.5389440185099</v>
      </c>
      <c r="O53" s="5">
        <f>Grade10!M53-M53</f>
        <v>10.009999999999991</v>
      </c>
      <c r="P53" s="22">
        <f t="shared" si="22"/>
        <v>692.91658091109309</v>
      </c>
      <c r="Q53" s="22"/>
      <c r="R53" s="22"/>
      <c r="S53" s="22">
        <f t="shared" si="20"/>
        <v>4573.219913513436</v>
      </c>
      <c r="T53" s="22">
        <f t="shared" si="21"/>
        <v>742.18544223083268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74748.605761648039</v>
      </c>
      <c r="D54" s="5">
        <f t="shared" si="15"/>
        <v>71554.581050519031</v>
      </c>
      <c r="E54" s="5">
        <f t="shared" si="1"/>
        <v>62054.581050519031</v>
      </c>
      <c r="F54" s="5">
        <f t="shared" si="2"/>
        <v>23318.028818046369</v>
      </c>
      <c r="G54" s="5">
        <f t="shared" si="3"/>
        <v>48236.552232472663</v>
      </c>
      <c r="H54" s="22">
        <f t="shared" si="16"/>
        <v>33745.879287688404</v>
      </c>
      <c r="I54" s="5">
        <f t="shared" si="17"/>
        <v>80160.154038625886</v>
      </c>
      <c r="J54" s="26">
        <f t="shared" si="19"/>
        <v>0.21898433657813957</v>
      </c>
      <c r="L54" s="22">
        <f t="shared" si="18"/>
        <v>150796.66858210554</v>
      </c>
      <c r="M54" s="5">
        <f>scrimecost*Meta!O51</f>
        <v>202.93</v>
      </c>
      <c r="N54" s="5">
        <f>L54-Grade10!L54</f>
        <v>5580.6524176189268</v>
      </c>
      <c r="O54" s="5">
        <f>Grade10!M54-M54</f>
        <v>10.009999999999991</v>
      </c>
      <c r="P54" s="22">
        <f t="shared" si="22"/>
        <v>712.36995169762804</v>
      </c>
      <c r="Q54" s="22"/>
      <c r="R54" s="22"/>
      <c r="S54" s="22">
        <f t="shared" si="20"/>
        <v>4689.3930134897228</v>
      </c>
      <c r="T54" s="22">
        <f t="shared" si="21"/>
        <v>731.54218729195873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76617.320905689267</v>
      </c>
      <c r="D55" s="5">
        <f t="shared" si="15"/>
        <v>73322.385576782035</v>
      </c>
      <c r="E55" s="5">
        <f t="shared" si="1"/>
        <v>63822.385576782035</v>
      </c>
      <c r="F55" s="5">
        <f t="shared" si="2"/>
        <v>24071.997448497539</v>
      </c>
      <c r="G55" s="5">
        <f t="shared" si="3"/>
        <v>49250.388128284496</v>
      </c>
      <c r="H55" s="22">
        <f t="shared" si="16"/>
        <v>34589.526269880618</v>
      </c>
      <c r="I55" s="5">
        <f t="shared" si="17"/>
        <v>81972.079979591566</v>
      </c>
      <c r="J55" s="26">
        <f t="shared" si="19"/>
        <v>0.22081014311179772</v>
      </c>
      <c r="L55" s="22">
        <f t="shared" si="18"/>
        <v>154566.58529665822</v>
      </c>
      <c r="M55" s="5">
        <f>scrimecost*Meta!O52</f>
        <v>202.93</v>
      </c>
      <c r="N55" s="5">
        <f>L55-Grade10!L55</f>
        <v>5720.1687280594488</v>
      </c>
      <c r="O55" s="5">
        <f>Grade10!M55-M55</f>
        <v>10.009999999999991</v>
      </c>
      <c r="P55" s="22">
        <f t="shared" si="22"/>
        <v>732.30965675382652</v>
      </c>
      <c r="Q55" s="22"/>
      <c r="R55" s="22"/>
      <c r="S55" s="22">
        <f t="shared" si="20"/>
        <v>4808.4704409654842</v>
      </c>
      <c r="T55" s="22">
        <f t="shared" si="21"/>
        <v>721.04454223754124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78532.753928331484</v>
      </c>
      <c r="D56" s="5">
        <f t="shared" si="15"/>
        <v>75134.385216201568</v>
      </c>
      <c r="E56" s="5">
        <f t="shared" si="1"/>
        <v>65634.385216201568</v>
      </c>
      <c r="F56" s="5">
        <f t="shared" si="2"/>
        <v>24844.815294709966</v>
      </c>
      <c r="G56" s="5">
        <f t="shared" si="3"/>
        <v>50289.569921491602</v>
      </c>
      <c r="H56" s="22">
        <f t="shared" si="16"/>
        <v>35454.264426627626</v>
      </c>
      <c r="I56" s="5">
        <f t="shared" si="17"/>
        <v>83829.304069081336</v>
      </c>
      <c r="J56" s="26">
        <f t="shared" si="19"/>
        <v>0.22259141777878122</v>
      </c>
      <c r="L56" s="22">
        <f t="shared" si="18"/>
        <v>158430.74992907466</v>
      </c>
      <c r="M56" s="5">
        <f>scrimecost*Meta!O53</f>
        <v>61.325000000000003</v>
      </c>
      <c r="N56" s="5">
        <f>L56-Grade10!L56</f>
        <v>5863.1729462609801</v>
      </c>
      <c r="O56" s="5">
        <f>Grade10!M56-M56</f>
        <v>3.0249999999999915</v>
      </c>
      <c r="P56" s="22">
        <f t="shared" si="22"/>
        <v>752.74785443642963</v>
      </c>
      <c r="Q56" s="22"/>
      <c r="R56" s="22"/>
      <c r="S56" s="22">
        <f t="shared" si="20"/>
        <v>4923.6795041281339</v>
      </c>
      <c r="T56" s="22">
        <f t="shared" si="21"/>
        <v>709.70410596397915</v>
      </c>
    </row>
    <row r="57" spans="1:20" x14ac:dyDescent="0.2">
      <c r="A57" s="5">
        <v>66</v>
      </c>
      <c r="C57" s="5"/>
      <c r="H57" s="21"/>
      <c r="I57" s="5"/>
      <c r="M57" s="5">
        <f>scrimecost*Meta!O54</f>
        <v>61.325000000000003</v>
      </c>
      <c r="N57" s="5">
        <f>L57-Grade10!L57</f>
        <v>0</v>
      </c>
      <c r="O57" s="5">
        <f>Grade10!M57-M57</f>
        <v>3.0249999999999915</v>
      </c>
      <c r="Q57" s="22"/>
      <c r="R57" s="22"/>
      <c r="S57" s="22">
        <f t="shared" si="20"/>
        <v>2.9644999999999917</v>
      </c>
      <c r="T57" s="22">
        <f t="shared" si="21"/>
        <v>0.41074415835753614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61.325000000000003</v>
      </c>
      <c r="N58" s="5">
        <f>L58-Grade10!L58</f>
        <v>0</v>
      </c>
      <c r="O58" s="5">
        <f>Grade10!M58-M58</f>
        <v>3.0249999999999915</v>
      </c>
      <c r="Q58" s="22"/>
      <c r="R58" s="22"/>
      <c r="S58" s="22">
        <f t="shared" si="20"/>
        <v>2.9644999999999917</v>
      </c>
      <c r="T58" s="22">
        <f t="shared" si="21"/>
        <v>0.39482422756625363</v>
      </c>
    </row>
    <row r="59" spans="1:20" x14ac:dyDescent="0.2">
      <c r="A59" s="5">
        <v>68</v>
      </c>
      <c r="H59" s="21"/>
      <c r="I59" s="5"/>
      <c r="M59" s="5">
        <f>scrimecost*Meta!O56</f>
        <v>61.325000000000003</v>
      </c>
      <c r="N59" s="5">
        <f>L59-Grade10!L59</f>
        <v>0</v>
      </c>
      <c r="O59" s="5">
        <f>Grade10!M59-M59</f>
        <v>3.0249999999999915</v>
      </c>
      <c r="Q59" s="22"/>
      <c r="R59" s="22"/>
      <c r="S59" s="22">
        <f t="shared" si="20"/>
        <v>2.9644999999999917</v>
      </c>
      <c r="T59" s="22">
        <f t="shared" si="21"/>
        <v>0.37952133341747057</v>
      </c>
    </row>
    <row r="60" spans="1:20" x14ac:dyDescent="0.2">
      <c r="A60" s="5">
        <v>69</v>
      </c>
      <c r="H60" s="21"/>
      <c r="I60" s="5"/>
      <c r="M60" s="5">
        <f>scrimecost*Meta!O57</f>
        <v>61.325000000000003</v>
      </c>
      <c r="N60" s="5">
        <f>L60-Grade10!L60</f>
        <v>0</v>
      </c>
      <c r="O60" s="5">
        <f>Grade10!M60-M60</f>
        <v>3.0249999999999915</v>
      </c>
      <c r="Q60" s="22"/>
      <c r="R60" s="22"/>
      <c r="S60" s="22">
        <f t="shared" si="20"/>
        <v>2.9644999999999917</v>
      </c>
      <c r="T60" s="22">
        <f t="shared" si="21"/>
        <v>0.36481156034125278</v>
      </c>
    </row>
    <row r="61" spans="1:20" x14ac:dyDescent="0.2">
      <c r="A61" s="5">
        <v>70</v>
      </c>
      <c r="H61" s="21"/>
      <c r="I61" s="5"/>
      <c r="M61" s="5">
        <f>scrimecost*Meta!O58</f>
        <v>61.325000000000003</v>
      </c>
      <c r="N61" s="5">
        <f>L61-Grade10!L61</f>
        <v>0</v>
      </c>
      <c r="O61" s="5">
        <f>Grade10!M61-M61</f>
        <v>3.0249999999999915</v>
      </c>
      <c r="Q61" s="22"/>
      <c r="R61" s="22"/>
      <c r="S61" s="22">
        <f t="shared" si="20"/>
        <v>2.9644999999999917</v>
      </c>
      <c r="T61" s="22">
        <f t="shared" si="21"/>
        <v>0.35067191970529976</v>
      </c>
    </row>
    <row r="62" spans="1:20" x14ac:dyDescent="0.2">
      <c r="A62" s="5">
        <v>71</v>
      </c>
      <c r="H62" s="21"/>
      <c r="I62" s="5"/>
      <c r="M62" s="5">
        <f>scrimecost*Meta!O59</f>
        <v>61.325000000000003</v>
      </c>
      <c r="N62" s="5">
        <f>L62-Grade10!L62</f>
        <v>0</v>
      </c>
      <c r="O62" s="5">
        <f>Grade10!M62-M62</f>
        <v>3.0249999999999915</v>
      </c>
      <c r="Q62" s="22"/>
      <c r="R62" s="22"/>
      <c r="S62" s="22">
        <f t="shared" si="20"/>
        <v>2.9644999999999917</v>
      </c>
      <c r="T62" s="22">
        <f t="shared" si="21"/>
        <v>0.33708031388799903</v>
      </c>
    </row>
    <row r="63" spans="1:20" x14ac:dyDescent="0.2">
      <c r="A63" s="5">
        <v>72</v>
      </c>
      <c r="H63" s="21"/>
      <c r="M63" s="5">
        <f>scrimecost*Meta!O60</f>
        <v>61.325000000000003</v>
      </c>
      <c r="N63" s="5">
        <f>L63-Grade10!L63</f>
        <v>0</v>
      </c>
      <c r="O63" s="5">
        <f>Grade10!M63-M63</f>
        <v>3.0249999999999915</v>
      </c>
      <c r="Q63" s="22"/>
      <c r="R63" s="22"/>
      <c r="S63" s="22">
        <f t="shared" si="20"/>
        <v>2.9644999999999917</v>
      </c>
      <c r="T63" s="22">
        <f t="shared" si="21"/>
        <v>0.3240155017439646</v>
      </c>
    </row>
    <row r="64" spans="1:20" x14ac:dyDescent="0.2">
      <c r="A64" s="5">
        <v>73</v>
      </c>
      <c r="H64" s="21"/>
      <c r="M64" s="5">
        <f>scrimecost*Meta!O61</f>
        <v>61.325000000000003</v>
      </c>
      <c r="N64" s="5">
        <f>L64-Grade10!L64</f>
        <v>0</v>
      </c>
      <c r="O64" s="5">
        <f>Grade10!M64-M64</f>
        <v>3.0249999999999915</v>
      </c>
      <c r="Q64" s="22"/>
      <c r="R64" s="22"/>
      <c r="S64" s="22">
        <f t="shared" si="20"/>
        <v>2.9644999999999917</v>
      </c>
      <c r="T64" s="22">
        <f t="shared" si="21"/>
        <v>0.31145706540808732</v>
      </c>
    </row>
    <row r="65" spans="1:20" x14ac:dyDescent="0.2">
      <c r="A65" s="5">
        <v>74</v>
      </c>
      <c r="H65" s="21"/>
      <c r="M65" s="5">
        <f>scrimecost*Meta!O62</f>
        <v>61.325000000000003</v>
      </c>
      <c r="N65" s="5">
        <f>L65-Grade10!L65</f>
        <v>0</v>
      </c>
      <c r="O65" s="5">
        <f>Grade10!M65-M65</f>
        <v>3.0249999999999915</v>
      </c>
      <c r="Q65" s="22"/>
      <c r="R65" s="22"/>
      <c r="S65" s="22">
        <f t="shared" si="20"/>
        <v>2.9644999999999917</v>
      </c>
      <c r="T65" s="22">
        <f t="shared" si="21"/>
        <v>0.29938537838621943</v>
      </c>
    </row>
    <row r="66" spans="1:20" x14ac:dyDescent="0.2">
      <c r="A66" s="5">
        <v>75</v>
      </c>
      <c r="H66" s="21"/>
      <c r="M66" s="5">
        <f>scrimecost*Meta!O63</f>
        <v>61.325000000000003</v>
      </c>
      <c r="N66" s="5">
        <f>L66-Grade10!L66</f>
        <v>0</v>
      </c>
      <c r="O66" s="5">
        <f>Grade10!M66-M66</f>
        <v>3.0249999999999915</v>
      </c>
      <c r="Q66" s="22"/>
      <c r="R66" s="22"/>
      <c r="S66" s="22">
        <f t="shared" si="20"/>
        <v>2.9644999999999917</v>
      </c>
      <c r="T66" s="22">
        <f t="shared" si="21"/>
        <v>0.2877815748826239</v>
      </c>
    </row>
    <row r="67" spans="1:20" x14ac:dyDescent="0.2">
      <c r="A67" s="5">
        <v>76</v>
      </c>
      <c r="H67" s="21"/>
      <c r="M67" s="5">
        <f>scrimecost*Meta!O64</f>
        <v>61.325000000000003</v>
      </c>
      <c r="N67" s="5">
        <f>L67-Grade10!L67</f>
        <v>0</v>
      </c>
      <c r="O67" s="5">
        <f>Grade10!M67-M67</f>
        <v>3.0249999999999915</v>
      </c>
      <c r="Q67" s="22"/>
      <c r="R67" s="22"/>
      <c r="S67" s="22">
        <f t="shared" si="20"/>
        <v>2.9644999999999917</v>
      </c>
      <c r="T67" s="22">
        <f t="shared" si="21"/>
        <v>0.27662752031625393</v>
      </c>
    </row>
    <row r="68" spans="1:20" x14ac:dyDescent="0.2">
      <c r="A68" s="5">
        <v>77</v>
      </c>
      <c r="H68" s="21"/>
      <c r="M68" s="5">
        <f>scrimecost*Meta!O65</f>
        <v>61.325000000000003</v>
      </c>
      <c r="N68" s="5">
        <f>L68-Grade10!L68</f>
        <v>0</v>
      </c>
      <c r="O68" s="5">
        <f>Grade10!M68-M68</f>
        <v>3.0249999999999915</v>
      </c>
      <c r="Q68" s="22"/>
      <c r="R68" s="22"/>
      <c r="S68" s="22">
        <f t="shared" si="20"/>
        <v>2.9644999999999917</v>
      </c>
      <c r="T68" s="22">
        <f t="shared" si="21"/>
        <v>0.26590578297978407</v>
      </c>
    </row>
    <row r="69" spans="1:20" x14ac:dyDescent="0.2">
      <c r="A69" s="5">
        <v>78</v>
      </c>
      <c r="H69" s="21"/>
      <c r="M69" s="5">
        <f>scrimecost*Meta!O66</f>
        <v>61.325000000000003</v>
      </c>
      <c r="N69" s="5">
        <f>L69-Grade10!L69</f>
        <v>0</v>
      </c>
      <c r="O69" s="5">
        <f>Grade10!M69-M69</f>
        <v>3.0249999999999915</v>
      </c>
      <c r="Q69" s="22"/>
      <c r="R69" s="22"/>
      <c r="S69" s="22">
        <f t="shared" si="20"/>
        <v>2.9644999999999917</v>
      </c>
      <c r="T69" s="22">
        <f t="shared" si="21"/>
        <v>0.2555996067971027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-2.7125968138363987E-11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53415</v>
      </c>
      <c r="D2" s="7">
        <f>Meta!C6</f>
        <v>24115</v>
      </c>
      <c r="E2" s="1">
        <f>Meta!D6</f>
        <v>4.4999999999999998E-2</v>
      </c>
      <c r="F2" s="1">
        <f>Meta!F6</f>
        <v>0.70899999999999996</v>
      </c>
      <c r="G2" s="1">
        <f>Meta!I6</f>
        <v>1.8929079672445346</v>
      </c>
      <c r="H2" s="1">
        <f>Meta!E6</f>
        <v>0.98</v>
      </c>
      <c r="I2" s="13"/>
      <c r="J2" s="1">
        <f>Meta!X5</f>
        <v>0.72799999999999998</v>
      </c>
      <c r="K2" s="1">
        <f>Meta!D5</f>
        <v>5.3999999999999999E-2</v>
      </c>
      <c r="L2" s="29"/>
      <c r="N2" s="22">
        <f>Meta!T6</f>
        <v>70411</v>
      </c>
      <c r="O2" s="22">
        <f>Meta!U6</f>
        <v>31009</v>
      </c>
      <c r="P2" s="1">
        <f>Meta!V6</f>
        <v>3.7999999999999999E-2</v>
      </c>
      <c r="Q2" s="1">
        <f>Meta!X6</f>
        <v>0.748</v>
      </c>
      <c r="R2" s="22">
        <f>Meta!W6</f>
        <v>1062</v>
      </c>
      <c r="T2" s="12">
        <f>IRR(S5:S69)+1</f>
        <v>1.0421260577119846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2400.5197776539862</v>
      </c>
      <c r="D8" s="5">
        <f t="shared" ref="D8:D36" si="0">IF(A8&lt;startage,1,0)*(C8*(1-initialunempprob))+IF(A8=startage,1,0)*(C8*(1-unempprob))+IF(A8&gt;startage,1,0)*(C8*(1-unempprob)+unempprob*300*52)</f>
        <v>2270.891709660671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173.72321578904132</v>
      </c>
      <c r="G8" s="5">
        <f t="shared" ref="G8:G56" si="3">D8-F8</f>
        <v>2097.1684938716298</v>
      </c>
      <c r="H8" s="22">
        <f>0.1*Grade11!H8</f>
        <v>1083.7346037293362</v>
      </c>
      <c r="I8" s="5">
        <f t="shared" ref="I8:I36" si="4">G8+IF(A8&lt;startage,1,0)*(H8*(1-initialunempprob))+IF(A8&gt;=startage,1,0)*(H8*(1-unempprob))</f>
        <v>3122.3814289995817</v>
      </c>
      <c r="J8" s="26">
        <f t="shared" ref="J8:J39" si="5">(F8-(IF(A8&gt;startage,1,0)*(unempprob*300*52)))/(IF(A8&lt;startage,1,0)*((C8+H8)*(1-initialunempprob))+IF(A8&gt;=startage,1,0)*((C8+H8)*(1-unempprob)))</f>
        <v>5.2705612991902469E-2</v>
      </c>
      <c r="L8" s="22">
        <f>0.1*Grade11!L8</f>
        <v>4842.7710677301702</v>
      </c>
      <c r="M8" s="5">
        <f>scrimecost*Meta!O5</f>
        <v>2880.1440000000002</v>
      </c>
      <c r="N8" s="5">
        <f>L8-Grade11!L8</f>
        <v>-43584.939609571527</v>
      </c>
      <c r="O8" s="5"/>
      <c r="P8" s="22"/>
      <c r="Q8" s="22">
        <f>0.05*feel*Grade11!G8</f>
        <v>253.32237930390471</v>
      </c>
      <c r="R8" s="22">
        <f>hstuition</f>
        <v>11298</v>
      </c>
      <c r="S8" s="22">
        <f t="shared" ref="S8:S39" si="6">IF(A8&lt;startage,1,0)*(N8-Q8-R8)+IF(A8&gt;=startage,1,0)*completionprob*(N8*spart+O8+P8)</f>
        <v>-55136.261988875434</v>
      </c>
      <c r="T8" s="22">
        <f t="shared" ref="T8:T39" si="7">S8/sreturn^(A8-startage+1)</f>
        <v>-55136.261988875434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28218.487599138309</v>
      </c>
      <c r="D9" s="5">
        <f t="shared" si="0"/>
        <v>26948.655657177085</v>
      </c>
      <c r="E9" s="5">
        <f t="shared" si="1"/>
        <v>17448.655657177085</v>
      </c>
      <c r="F9" s="5">
        <f t="shared" si="2"/>
        <v>5998.7360720683182</v>
      </c>
      <c r="G9" s="5">
        <f t="shared" si="3"/>
        <v>20949.919585108768</v>
      </c>
      <c r="H9" s="22">
        <f t="shared" ref="H9:H36" si="10">benefits*B9/expnorm</f>
        <v>12739.657932289063</v>
      </c>
      <c r="I9" s="5">
        <f t="shared" si="4"/>
        <v>33116.292910444827</v>
      </c>
      <c r="J9" s="26">
        <f t="shared" si="5"/>
        <v>0.15336141192046998</v>
      </c>
      <c r="L9" s="22">
        <f t="shared" ref="L9:L36" si="11">(sincome+sbenefits)*(1-sunemp)*B9/expnorm</f>
        <v>51542.939059010241</v>
      </c>
      <c r="M9" s="5">
        <f>scrimecost*Meta!O6</f>
        <v>3500.3519999999999</v>
      </c>
      <c r="N9" s="5">
        <f>L9-Grade11!L9</f>
        <v>1904.5356147760031</v>
      </c>
      <c r="O9" s="5">
        <f>Grade11!M9-M9</f>
        <v>174.6880000000001</v>
      </c>
      <c r="P9" s="22">
        <f t="shared" ref="P9:P56" si="12">(spart-initialspart)*(L9*J9+nptrans)</f>
        <v>289.17395817241123</v>
      </c>
      <c r="Q9" s="22"/>
      <c r="R9" s="22"/>
      <c r="S9" s="22">
        <f t="shared" si="6"/>
        <v>1850.6855060643643</v>
      </c>
      <c r="T9" s="22">
        <f t="shared" si="7"/>
        <v>1775.8748976372333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28923.949789116759</v>
      </c>
      <c r="D10" s="5">
        <f t="shared" si="0"/>
        <v>28324.372048606503</v>
      </c>
      <c r="E10" s="5">
        <f t="shared" si="1"/>
        <v>18824.372048606503</v>
      </c>
      <c r="F10" s="5">
        <f t="shared" si="2"/>
        <v>6447.9074738700238</v>
      </c>
      <c r="G10" s="5">
        <f t="shared" si="3"/>
        <v>21876.464574736478</v>
      </c>
      <c r="H10" s="22">
        <f t="shared" si="10"/>
        <v>13058.149380596287</v>
      </c>
      <c r="I10" s="5">
        <f t="shared" si="4"/>
        <v>34346.997233205933</v>
      </c>
      <c r="J10" s="26">
        <f t="shared" si="5"/>
        <v>0.14331482130941575</v>
      </c>
      <c r="L10" s="22">
        <f t="shared" si="11"/>
        <v>52831.51253548549</v>
      </c>
      <c r="M10" s="5">
        <f>scrimecost*Meta!O7</f>
        <v>3741.4259999999999</v>
      </c>
      <c r="N10" s="5">
        <f>L10-Grade11!L10</f>
        <v>1952.1490051453948</v>
      </c>
      <c r="O10" s="5">
        <f>Grade11!M10-M10</f>
        <v>186.71900000000005</v>
      </c>
      <c r="P10" s="22">
        <f t="shared" si="12"/>
        <v>282.51077557058551</v>
      </c>
      <c r="Q10" s="22"/>
      <c r="R10" s="22"/>
      <c r="S10" s="22">
        <f t="shared" si="6"/>
        <v>1890.848486790954</v>
      </c>
      <c r="T10" s="22">
        <f t="shared" si="7"/>
        <v>1741.0699494652752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29647.048533844682</v>
      </c>
      <c r="D11" s="5">
        <f t="shared" si="0"/>
        <v>29014.931349821669</v>
      </c>
      <c r="E11" s="5">
        <f t="shared" si="1"/>
        <v>19514.931349821669</v>
      </c>
      <c r="F11" s="5">
        <f t="shared" si="2"/>
        <v>6673.3750857167743</v>
      </c>
      <c r="G11" s="5">
        <f t="shared" si="3"/>
        <v>22341.556264104896</v>
      </c>
      <c r="H11" s="22">
        <f t="shared" si="10"/>
        <v>13384.603115111195</v>
      </c>
      <c r="I11" s="5">
        <f t="shared" si="4"/>
        <v>35123.852239036089</v>
      </c>
      <c r="J11" s="26">
        <f t="shared" si="5"/>
        <v>0.14530580494246442</v>
      </c>
      <c r="L11" s="22">
        <f t="shared" si="11"/>
        <v>54152.300348872624</v>
      </c>
      <c r="M11" s="5">
        <f>scrimecost*Meta!O8</f>
        <v>3583.1880000000001</v>
      </c>
      <c r="N11" s="5">
        <f>L11-Grade11!L11</f>
        <v>2000.9527302740316</v>
      </c>
      <c r="O11" s="5">
        <f>Grade11!M11-M11</f>
        <v>178.82200000000012</v>
      </c>
      <c r="P11" s="22">
        <f t="shared" si="12"/>
        <v>288.4528718335809</v>
      </c>
      <c r="Q11" s="22"/>
      <c r="R11" s="22"/>
      <c r="S11" s="22">
        <f t="shared" si="6"/>
        <v>1924.7077637969858</v>
      </c>
      <c r="T11" s="22">
        <f t="shared" si="7"/>
        <v>1700.6072736790798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30388.224747190798</v>
      </c>
      <c r="D12" s="5">
        <f t="shared" si="0"/>
        <v>29722.754633567212</v>
      </c>
      <c r="E12" s="5">
        <f t="shared" si="1"/>
        <v>20222.754633567212</v>
      </c>
      <c r="F12" s="5">
        <f t="shared" si="2"/>
        <v>6904.4793878596947</v>
      </c>
      <c r="G12" s="5">
        <f t="shared" si="3"/>
        <v>22818.275245707518</v>
      </c>
      <c r="H12" s="22">
        <f t="shared" si="10"/>
        <v>13719.218192988974</v>
      </c>
      <c r="I12" s="5">
        <f t="shared" si="4"/>
        <v>35920.128620011987</v>
      </c>
      <c r="J12" s="26">
        <f t="shared" si="5"/>
        <v>0.1472482279990974</v>
      </c>
      <c r="L12" s="22">
        <f t="shared" si="11"/>
        <v>55506.107857594434</v>
      </c>
      <c r="M12" s="5">
        <f>scrimecost*Meta!O9</f>
        <v>3253.9679999999998</v>
      </c>
      <c r="N12" s="5">
        <f>L12-Grade11!L12</f>
        <v>2050.9765485308744</v>
      </c>
      <c r="O12" s="5">
        <f>Grade11!M12-M12</f>
        <v>162.39200000000028</v>
      </c>
      <c r="P12" s="22">
        <f t="shared" si="12"/>
        <v>294.5435205031514</v>
      </c>
      <c r="Q12" s="22"/>
      <c r="R12" s="22"/>
      <c r="S12" s="22">
        <f t="shared" si="6"/>
        <v>1951.2446592281608</v>
      </c>
      <c r="T12" s="22">
        <f t="shared" si="7"/>
        <v>1654.3626103022023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31147.930365870565</v>
      </c>
      <c r="D13" s="5">
        <f t="shared" si="0"/>
        <v>30448.273499406387</v>
      </c>
      <c r="E13" s="5">
        <f t="shared" si="1"/>
        <v>20948.273499406387</v>
      </c>
      <c r="F13" s="5">
        <f t="shared" si="2"/>
        <v>7141.3612975561846</v>
      </c>
      <c r="G13" s="5">
        <f t="shared" si="3"/>
        <v>23306.912201850202</v>
      </c>
      <c r="H13" s="22">
        <f t="shared" si="10"/>
        <v>14062.198647813699</v>
      </c>
      <c r="I13" s="5">
        <f t="shared" si="4"/>
        <v>36736.311910512282</v>
      </c>
      <c r="J13" s="26">
        <f t="shared" si="5"/>
        <v>0.14914327488361723</v>
      </c>
      <c r="L13" s="22">
        <f t="shared" si="11"/>
        <v>56893.760554034299</v>
      </c>
      <c r="M13" s="5">
        <f>scrimecost*Meta!O10</f>
        <v>2982.096</v>
      </c>
      <c r="N13" s="5">
        <f>L13-Grade11!L13</f>
        <v>2102.2509622441648</v>
      </c>
      <c r="O13" s="5">
        <f>Grade11!M13-M13</f>
        <v>148.82399999999961</v>
      </c>
      <c r="P13" s="22">
        <f t="shared" si="12"/>
        <v>300.78643538946096</v>
      </c>
      <c r="Q13" s="22"/>
      <c r="R13" s="22"/>
      <c r="S13" s="22">
        <f t="shared" si="6"/>
        <v>1981.6522720451339</v>
      </c>
      <c r="T13" s="22">
        <f t="shared" si="7"/>
        <v>1612.2269371192281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31926.628625017325</v>
      </c>
      <c r="D14" s="5">
        <f t="shared" si="0"/>
        <v>31191.930336891543</v>
      </c>
      <c r="E14" s="5">
        <f t="shared" si="1"/>
        <v>21691.930336891543</v>
      </c>
      <c r="F14" s="5">
        <f t="shared" si="2"/>
        <v>7384.1652549950886</v>
      </c>
      <c r="G14" s="5">
        <f t="shared" si="3"/>
        <v>23807.765081896454</v>
      </c>
      <c r="H14" s="22">
        <f t="shared" si="10"/>
        <v>14413.753614009038</v>
      </c>
      <c r="I14" s="5">
        <f t="shared" si="4"/>
        <v>37572.899783275083</v>
      </c>
      <c r="J14" s="26">
        <f t="shared" si="5"/>
        <v>0.15099210111241718</v>
      </c>
      <c r="L14" s="22">
        <f t="shared" si="11"/>
        <v>58316.104567885151</v>
      </c>
      <c r="M14" s="5">
        <f>scrimecost*Meta!O11</f>
        <v>2786.6880000000001</v>
      </c>
      <c r="N14" s="5">
        <f>L14-Grade11!L14</f>
        <v>2154.8072363002648</v>
      </c>
      <c r="O14" s="5">
        <f>Grade11!M14-M14</f>
        <v>139.07200000000012</v>
      </c>
      <c r="P14" s="22">
        <f t="shared" si="12"/>
        <v>307.18542314792842</v>
      </c>
      <c r="Q14" s="22"/>
      <c r="R14" s="22"/>
      <c r="S14" s="22">
        <f t="shared" si="6"/>
        <v>2016.892171182516</v>
      </c>
      <c r="T14" s="22">
        <f t="shared" si="7"/>
        <v>1574.5670117603111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32724.794340642755</v>
      </c>
      <c r="D15" s="5">
        <f t="shared" si="0"/>
        <v>31954.178595313828</v>
      </c>
      <c r="E15" s="5">
        <f t="shared" si="1"/>
        <v>22454.178595313828</v>
      </c>
      <c r="F15" s="5">
        <f t="shared" si="2"/>
        <v>7633.0393113699647</v>
      </c>
      <c r="G15" s="5">
        <f t="shared" si="3"/>
        <v>24321.139283943863</v>
      </c>
      <c r="H15" s="22">
        <f t="shared" si="10"/>
        <v>14774.097454359264</v>
      </c>
      <c r="I15" s="5">
        <f t="shared" si="4"/>
        <v>38430.40235285696</v>
      </c>
      <c r="J15" s="26">
        <f t="shared" si="5"/>
        <v>0.15279583401856342</v>
      </c>
      <c r="L15" s="22">
        <f t="shared" si="11"/>
        <v>59774.00718208227</v>
      </c>
      <c r="M15" s="5">
        <f>scrimecost*Meta!O12</f>
        <v>2662.4340000000002</v>
      </c>
      <c r="N15" s="5">
        <f>L15-Grade11!L15</f>
        <v>2208.6774172077567</v>
      </c>
      <c r="O15" s="5">
        <f>Grade11!M15-M15</f>
        <v>132.87100000000009</v>
      </c>
      <c r="P15" s="22">
        <f t="shared" si="12"/>
        <v>313.74438560035748</v>
      </c>
      <c r="Q15" s="22"/>
      <c r="R15" s="22"/>
      <c r="S15" s="22">
        <f t="shared" si="6"/>
        <v>2056.7319717983241</v>
      </c>
      <c r="T15" s="22">
        <f t="shared" si="7"/>
        <v>1540.7632533571286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33542.914199158826</v>
      </c>
      <c r="D16" s="5">
        <f t="shared" si="0"/>
        <v>32735.483060196679</v>
      </c>
      <c r="E16" s="5">
        <f t="shared" si="1"/>
        <v>23235.483060196679</v>
      </c>
      <c r="F16" s="5">
        <f t="shared" si="2"/>
        <v>7888.1352191542155</v>
      </c>
      <c r="G16" s="5">
        <f t="shared" si="3"/>
        <v>24847.347841042465</v>
      </c>
      <c r="H16" s="22">
        <f t="shared" si="10"/>
        <v>15143.449890718246</v>
      </c>
      <c r="I16" s="5">
        <f t="shared" si="4"/>
        <v>39309.34248667839</v>
      </c>
      <c r="J16" s="26">
        <f t="shared" si="5"/>
        <v>0.15455557343919396</v>
      </c>
      <c r="L16" s="22">
        <f t="shared" si="11"/>
        <v>61268.357361634327</v>
      </c>
      <c r="M16" s="5">
        <f>scrimecost*Meta!O13</f>
        <v>2235.5099999999998</v>
      </c>
      <c r="N16" s="5">
        <f>L16-Grade11!L16</f>
        <v>2263.8943526379589</v>
      </c>
      <c r="O16" s="5">
        <f>Grade11!M16-M16</f>
        <v>111.56500000000005</v>
      </c>
      <c r="P16" s="22">
        <f t="shared" si="12"/>
        <v>320.46732211409739</v>
      </c>
      <c r="Q16" s="22"/>
      <c r="R16" s="22"/>
      <c r="S16" s="22">
        <f t="shared" si="6"/>
        <v>2082.9167919295446</v>
      </c>
      <c r="T16" s="22">
        <f t="shared" si="7"/>
        <v>1497.3036345711052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34381.48705413779</v>
      </c>
      <c r="D17" s="5">
        <f t="shared" si="0"/>
        <v>33536.320136701586</v>
      </c>
      <c r="E17" s="5">
        <f t="shared" si="1"/>
        <v>24036.320136701586</v>
      </c>
      <c r="F17" s="5">
        <f t="shared" si="2"/>
        <v>8149.6085246330676</v>
      </c>
      <c r="G17" s="5">
        <f t="shared" si="3"/>
        <v>25386.711612068517</v>
      </c>
      <c r="H17" s="22">
        <f t="shared" si="10"/>
        <v>15522.036137986201</v>
      </c>
      <c r="I17" s="5">
        <f t="shared" si="4"/>
        <v>40210.256123845335</v>
      </c>
      <c r="J17" s="26">
        <f t="shared" si="5"/>
        <v>0.15627239238615048</v>
      </c>
      <c r="L17" s="22">
        <f t="shared" si="11"/>
        <v>62800.066295675191</v>
      </c>
      <c r="M17" s="5">
        <f>scrimecost*Meta!O14</f>
        <v>2235.5099999999998</v>
      </c>
      <c r="N17" s="5">
        <f>L17-Grade11!L17</f>
        <v>2320.4917114539203</v>
      </c>
      <c r="O17" s="5">
        <f>Grade11!M17-M17</f>
        <v>111.56500000000005</v>
      </c>
      <c r="P17" s="22">
        <f t="shared" si="12"/>
        <v>327.35833204068064</v>
      </c>
      <c r="Q17" s="22"/>
      <c r="R17" s="22"/>
      <c r="S17" s="22">
        <f t="shared" si="6"/>
        <v>2131.158109564049</v>
      </c>
      <c r="T17" s="22">
        <f t="shared" si="7"/>
        <v>1470.0542884508475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35241.024230491232</v>
      </c>
      <c r="D18" s="5">
        <f t="shared" si="0"/>
        <v>34357.178140119126</v>
      </c>
      <c r="E18" s="5">
        <f t="shared" si="1"/>
        <v>24857.178140119126</v>
      </c>
      <c r="F18" s="5">
        <f t="shared" si="2"/>
        <v>8417.6186627488951</v>
      </c>
      <c r="G18" s="5">
        <f t="shared" si="3"/>
        <v>25939.559477370232</v>
      </c>
      <c r="H18" s="22">
        <f t="shared" si="10"/>
        <v>15910.087041435854</v>
      </c>
      <c r="I18" s="5">
        <f t="shared" si="4"/>
        <v>41133.692601941475</v>
      </c>
      <c r="J18" s="26">
        <f t="shared" si="5"/>
        <v>0.15794733770025449</v>
      </c>
      <c r="L18" s="22">
        <f t="shared" si="11"/>
        <v>64370.067953067053</v>
      </c>
      <c r="M18" s="5">
        <f>scrimecost*Meta!O15</f>
        <v>2235.5099999999998</v>
      </c>
      <c r="N18" s="5">
        <f>L18-Grade11!L18</f>
        <v>2378.504004240247</v>
      </c>
      <c r="O18" s="5">
        <f>Grade11!M18-M18</f>
        <v>111.56500000000005</v>
      </c>
      <c r="P18" s="22">
        <f t="shared" si="12"/>
        <v>334.42161721542857</v>
      </c>
      <c r="Q18" s="22"/>
      <c r="R18" s="22"/>
      <c r="S18" s="22">
        <f t="shared" si="6"/>
        <v>2180.6054601393907</v>
      </c>
      <c r="T18" s="22">
        <f t="shared" si="7"/>
        <v>1443.3595904787796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36122.049836253522</v>
      </c>
      <c r="D19" s="5">
        <f t="shared" si="0"/>
        <v>35198.557593622114</v>
      </c>
      <c r="E19" s="5">
        <f t="shared" si="1"/>
        <v>25698.557593622114</v>
      </c>
      <c r="F19" s="5">
        <f t="shared" si="2"/>
        <v>8692.329054317619</v>
      </c>
      <c r="G19" s="5">
        <f t="shared" si="3"/>
        <v>26506.228539304495</v>
      </c>
      <c r="H19" s="22">
        <f t="shared" si="10"/>
        <v>16307.839217471748</v>
      </c>
      <c r="I19" s="5">
        <f t="shared" si="4"/>
        <v>42080.214991990011</v>
      </c>
      <c r="J19" s="26">
        <f t="shared" si="5"/>
        <v>0.15958143068962422</v>
      </c>
      <c r="L19" s="22">
        <f t="shared" si="11"/>
        <v>65979.319651893733</v>
      </c>
      <c r="M19" s="5">
        <f>scrimecost*Meta!O16</f>
        <v>2235.5099999999998</v>
      </c>
      <c r="N19" s="5">
        <f>L19-Grade11!L19</f>
        <v>2437.9666043462639</v>
      </c>
      <c r="O19" s="5">
        <f>Grade11!M19-M19</f>
        <v>111.56500000000005</v>
      </c>
      <c r="P19" s="22">
        <f t="shared" si="12"/>
        <v>341.66148451954513</v>
      </c>
      <c r="Q19" s="22"/>
      <c r="R19" s="22"/>
      <c r="S19" s="22">
        <f t="shared" si="6"/>
        <v>2231.2889944791395</v>
      </c>
      <c r="T19" s="22">
        <f t="shared" si="7"/>
        <v>1417.2061069343524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37025.101082159854</v>
      </c>
      <c r="D20" s="5">
        <f t="shared" si="0"/>
        <v>36060.97153346266</v>
      </c>
      <c r="E20" s="5">
        <f t="shared" si="1"/>
        <v>26560.97153346266</v>
      </c>
      <c r="F20" s="5">
        <f t="shared" si="2"/>
        <v>8973.9072056755576</v>
      </c>
      <c r="G20" s="5">
        <f t="shared" si="3"/>
        <v>27087.064327787102</v>
      </c>
      <c r="H20" s="22">
        <f t="shared" si="10"/>
        <v>16715.535197908543</v>
      </c>
      <c r="I20" s="5">
        <f t="shared" si="4"/>
        <v>43050.400441789759</v>
      </c>
      <c r="J20" s="26">
        <f t="shared" si="5"/>
        <v>0.16117566775242395</v>
      </c>
      <c r="L20" s="22">
        <f t="shared" si="11"/>
        <v>67628.802643191069</v>
      </c>
      <c r="M20" s="5">
        <f>scrimecost*Meta!O17</f>
        <v>2235.5099999999998</v>
      </c>
      <c r="N20" s="5">
        <f>L20-Grade11!L20</f>
        <v>2498.9157694549212</v>
      </c>
      <c r="O20" s="5">
        <f>Grade11!M20-M20</f>
        <v>111.56500000000005</v>
      </c>
      <c r="P20" s="22">
        <f t="shared" si="12"/>
        <v>349.08234850626457</v>
      </c>
      <c r="Q20" s="22"/>
      <c r="R20" s="22"/>
      <c r="S20" s="22">
        <f t="shared" si="6"/>
        <v>2283.2396171773748</v>
      </c>
      <c r="T20" s="22">
        <f t="shared" si="7"/>
        <v>1391.5807994417246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37950.728609213846</v>
      </c>
      <c r="D21" s="5">
        <f t="shared" si="0"/>
        <v>36944.945821799221</v>
      </c>
      <c r="E21" s="5">
        <f t="shared" si="1"/>
        <v>27444.945821799221</v>
      </c>
      <c r="F21" s="5">
        <f t="shared" si="2"/>
        <v>9262.5248108174455</v>
      </c>
      <c r="G21" s="5">
        <f t="shared" si="3"/>
        <v>27682.421010981776</v>
      </c>
      <c r="H21" s="22">
        <f t="shared" si="10"/>
        <v>17133.423577856254</v>
      </c>
      <c r="I21" s="5">
        <f t="shared" si="4"/>
        <v>44044.840527834502</v>
      </c>
      <c r="J21" s="26">
        <f t="shared" si="5"/>
        <v>0.16273102098442374</v>
      </c>
      <c r="L21" s="22">
        <f t="shared" si="11"/>
        <v>69319.522709270837</v>
      </c>
      <c r="M21" s="5">
        <f>scrimecost*Meta!O18</f>
        <v>1802.2140000000002</v>
      </c>
      <c r="N21" s="5">
        <f>L21-Grade11!L21</f>
        <v>2561.3886636912794</v>
      </c>
      <c r="O21" s="5">
        <f>Grade11!M21-M21</f>
        <v>89.940999999999804</v>
      </c>
      <c r="P21" s="22">
        <f t="shared" si="12"/>
        <v>356.68873409265217</v>
      </c>
      <c r="Q21" s="22"/>
      <c r="R21" s="22"/>
      <c r="S21" s="22">
        <f t="shared" si="6"/>
        <v>2315.2974854430545</v>
      </c>
      <c r="T21" s="22">
        <f t="shared" si="7"/>
        <v>1354.077373910844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38899.496824444192</v>
      </c>
      <c r="D22" s="5">
        <f t="shared" si="0"/>
        <v>37851.019467344202</v>
      </c>
      <c r="E22" s="5">
        <f t="shared" si="1"/>
        <v>28351.019467344202</v>
      </c>
      <c r="F22" s="5">
        <f t="shared" si="2"/>
        <v>9558.3578560878814</v>
      </c>
      <c r="G22" s="5">
        <f t="shared" si="3"/>
        <v>28292.661611256321</v>
      </c>
      <c r="H22" s="22">
        <f t="shared" si="10"/>
        <v>17561.759167302662</v>
      </c>
      <c r="I22" s="5">
        <f t="shared" si="4"/>
        <v>45064.141616030363</v>
      </c>
      <c r="J22" s="26">
        <f t="shared" si="5"/>
        <v>0.16424843877174053</v>
      </c>
      <c r="L22" s="22">
        <f t="shared" si="11"/>
        <v>71052.510777002608</v>
      </c>
      <c r="M22" s="5">
        <f>scrimecost*Meta!O19</f>
        <v>1802.2140000000002</v>
      </c>
      <c r="N22" s="5">
        <f>L22-Grade11!L22</f>
        <v>2625.4233802835661</v>
      </c>
      <c r="O22" s="5">
        <f>Grade11!M22-M22</f>
        <v>89.940999999999804</v>
      </c>
      <c r="P22" s="22">
        <f t="shared" si="12"/>
        <v>364.48527931869921</v>
      </c>
      <c r="Q22" s="22"/>
      <c r="R22" s="22"/>
      <c r="S22" s="22">
        <f t="shared" si="6"/>
        <v>2369.8781084153902</v>
      </c>
      <c r="T22" s="22">
        <f t="shared" si="7"/>
        <v>1329.9718078521646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39871.98424505529</v>
      </c>
      <c r="D23" s="5">
        <f t="shared" si="0"/>
        <v>38779.744954027803</v>
      </c>
      <c r="E23" s="5">
        <f t="shared" si="1"/>
        <v>29279.744954027803</v>
      </c>
      <c r="F23" s="5">
        <f t="shared" si="2"/>
        <v>9861.5867274900775</v>
      </c>
      <c r="G23" s="5">
        <f t="shared" si="3"/>
        <v>28918.158226537726</v>
      </c>
      <c r="H23" s="22">
        <f t="shared" si="10"/>
        <v>18000.803146485225</v>
      </c>
      <c r="I23" s="5">
        <f t="shared" si="4"/>
        <v>46108.925231431116</v>
      </c>
      <c r="J23" s="26">
        <f t="shared" si="5"/>
        <v>0.16572884636912283</v>
      </c>
      <c r="L23" s="22">
        <f t="shared" si="11"/>
        <v>72828.823546427666</v>
      </c>
      <c r="M23" s="5">
        <f>scrimecost*Meta!O20</f>
        <v>1802.2140000000002</v>
      </c>
      <c r="N23" s="5">
        <f>L23-Grade11!L23</f>
        <v>2691.0589647906454</v>
      </c>
      <c r="O23" s="5">
        <f>Grade11!M23-M23</f>
        <v>89.940999999999804</v>
      </c>
      <c r="P23" s="22">
        <f t="shared" si="12"/>
        <v>372.47673817539766</v>
      </c>
      <c r="Q23" s="22"/>
      <c r="R23" s="22"/>
      <c r="S23" s="22">
        <f t="shared" si="6"/>
        <v>2425.8232469620243</v>
      </c>
      <c r="T23" s="22">
        <f t="shared" si="7"/>
        <v>1306.3372901396683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40868.783851181674</v>
      </c>
      <c r="D24" s="5">
        <f t="shared" si="0"/>
        <v>39731.6885778785</v>
      </c>
      <c r="E24" s="5">
        <f t="shared" si="1"/>
        <v>30231.6885778785</v>
      </c>
      <c r="F24" s="5">
        <f t="shared" si="2"/>
        <v>10172.39632067733</v>
      </c>
      <c r="G24" s="5">
        <f t="shared" si="3"/>
        <v>29559.29225720117</v>
      </c>
      <c r="H24" s="22">
        <f t="shared" si="10"/>
        <v>18450.82322514736</v>
      </c>
      <c r="I24" s="5">
        <f t="shared" si="4"/>
        <v>47179.8284372169</v>
      </c>
      <c r="J24" s="26">
        <f t="shared" si="5"/>
        <v>0.1671731464641299</v>
      </c>
      <c r="L24" s="22">
        <f t="shared" si="11"/>
        <v>74649.544135088378</v>
      </c>
      <c r="M24" s="5">
        <f>scrimecost*Meta!O21</f>
        <v>1802.2140000000002</v>
      </c>
      <c r="N24" s="5">
        <f>L24-Grade11!L24</f>
        <v>2758.3354389104352</v>
      </c>
      <c r="O24" s="5">
        <f>Grade11!M24-M24</f>
        <v>89.940999999999804</v>
      </c>
      <c r="P24" s="22">
        <f t="shared" si="12"/>
        <v>380.66798350351348</v>
      </c>
      <c r="Q24" s="22"/>
      <c r="R24" s="22"/>
      <c r="S24" s="22">
        <f t="shared" si="6"/>
        <v>2483.1670139723483</v>
      </c>
      <c r="T24" s="22">
        <f t="shared" si="7"/>
        <v>1283.1630518533304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41890.503447461211</v>
      </c>
      <c r="D25" s="5">
        <f t="shared" si="0"/>
        <v>40707.430792325453</v>
      </c>
      <c r="E25" s="5">
        <f t="shared" si="1"/>
        <v>31207.430792325453</v>
      </c>
      <c r="F25" s="5">
        <f t="shared" si="2"/>
        <v>10490.976153694261</v>
      </c>
      <c r="G25" s="5">
        <f t="shared" si="3"/>
        <v>30216.454638631192</v>
      </c>
      <c r="H25" s="22">
        <f t="shared" si="10"/>
        <v>18912.09380577604</v>
      </c>
      <c r="I25" s="5">
        <f t="shared" si="4"/>
        <v>48277.504223147305</v>
      </c>
      <c r="J25" s="26">
        <f t="shared" si="5"/>
        <v>0.16858221972755144</v>
      </c>
      <c r="L25" s="22">
        <f t="shared" si="11"/>
        <v>76515.782738465568</v>
      </c>
      <c r="M25" s="5">
        <f>scrimecost*Meta!O22</f>
        <v>1802.2140000000002</v>
      </c>
      <c r="N25" s="5">
        <f>L25-Grade11!L25</f>
        <v>2827.2938248831779</v>
      </c>
      <c r="O25" s="5">
        <f>Grade11!M25-M25</f>
        <v>89.940999999999804</v>
      </c>
      <c r="P25" s="22">
        <f t="shared" si="12"/>
        <v>389.06400996483211</v>
      </c>
      <c r="Q25" s="22"/>
      <c r="R25" s="22"/>
      <c r="S25" s="22">
        <f t="shared" si="6"/>
        <v>2541.9443751579001</v>
      </c>
      <c r="T25" s="22">
        <f t="shared" si="7"/>
        <v>1260.4386234411859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42937.766033647742</v>
      </c>
      <c r="D26" s="5">
        <f t="shared" si="0"/>
        <v>41707.566562133594</v>
      </c>
      <c r="E26" s="5">
        <f t="shared" si="1"/>
        <v>32207.566562133594</v>
      </c>
      <c r="F26" s="5">
        <f t="shared" si="2"/>
        <v>10817.520482536618</v>
      </c>
      <c r="G26" s="5">
        <f t="shared" si="3"/>
        <v>30890.046079596978</v>
      </c>
      <c r="H26" s="22">
        <f t="shared" si="10"/>
        <v>19384.896150920438</v>
      </c>
      <c r="I26" s="5">
        <f t="shared" si="4"/>
        <v>49402.621903725994</v>
      </c>
      <c r="J26" s="26">
        <f t="shared" si="5"/>
        <v>0.16995692535040177</v>
      </c>
      <c r="L26" s="22">
        <f t="shared" si="11"/>
        <v>78428.677306927202</v>
      </c>
      <c r="M26" s="5">
        <f>scrimecost*Meta!O23</f>
        <v>1398.654</v>
      </c>
      <c r="N26" s="5">
        <f>L26-Grade11!L26</f>
        <v>2897.9761705052661</v>
      </c>
      <c r="O26" s="5">
        <f>Grade11!M26-M26</f>
        <v>69.800999999999931</v>
      </c>
      <c r="P26" s="22">
        <f t="shared" si="12"/>
        <v>397.66993708768388</v>
      </c>
      <c r="Q26" s="22"/>
      <c r="R26" s="22"/>
      <c r="S26" s="22">
        <f t="shared" si="6"/>
        <v>2582.4539703731107</v>
      </c>
      <c r="T26" s="22">
        <f t="shared" si="7"/>
        <v>1228.7626279446417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44011.210184488933</v>
      </c>
      <c r="D27" s="5">
        <f t="shared" si="0"/>
        <v>42732.705726186927</v>
      </c>
      <c r="E27" s="5">
        <f t="shared" si="1"/>
        <v>33232.705726186927</v>
      </c>
      <c r="F27" s="5">
        <f t="shared" si="2"/>
        <v>11152.228419600031</v>
      </c>
      <c r="G27" s="5">
        <f t="shared" si="3"/>
        <v>31580.477306586894</v>
      </c>
      <c r="H27" s="22">
        <f t="shared" si="10"/>
        <v>19869.518554693452</v>
      </c>
      <c r="I27" s="5">
        <f t="shared" si="4"/>
        <v>50555.86752631914</v>
      </c>
      <c r="J27" s="26">
        <f t="shared" si="5"/>
        <v>0.17129810156781666</v>
      </c>
      <c r="L27" s="22">
        <f t="shared" si="11"/>
        <v>80389.394239600399</v>
      </c>
      <c r="M27" s="5">
        <f>scrimecost*Meta!O24</f>
        <v>1398.654</v>
      </c>
      <c r="N27" s="5">
        <f>L27-Grade11!L27</f>
        <v>2970.4255747678981</v>
      </c>
      <c r="O27" s="5">
        <f>Grade11!M27-M27</f>
        <v>69.800999999999931</v>
      </c>
      <c r="P27" s="22">
        <f t="shared" si="12"/>
        <v>406.4910123886068</v>
      </c>
      <c r="Q27" s="22"/>
      <c r="R27" s="22"/>
      <c r="S27" s="22">
        <f t="shared" si="6"/>
        <v>2644.2069354686946</v>
      </c>
      <c r="T27" s="22">
        <f t="shared" si="7"/>
        <v>1207.2871812427281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45111.490439101159</v>
      </c>
      <c r="D28" s="5">
        <f t="shared" si="0"/>
        <v>43783.473369341606</v>
      </c>
      <c r="E28" s="5">
        <f t="shared" si="1"/>
        <v>34283.473369341606</v>
      </c>
      <c r="F28" s="5">
        <f t="shared" si="2"/>
        <v>11495.304055090033</v>
      </c>
      <c r="G28" s="5">
        <f t="shared" si="3"/>
        <v>32288.169314251572</v>
      </c>
      <c r="H28" s="22">
        <f t="shared" si="10"/>
        <v>20366.256518560789</v>
      </c>
      <c r="I28" s="5">
        <f t="shared" si="4"/>
        <v>51737.94428947712</v>
      </c>
      <c r="J28" s="26">
        <f t="shared" si="5"/>
        <v>0.1726065661701727</v>
      </c>
      <c r="L28" s="22">
        <f t="shared" si="11"/>
        <v>82399.129095590411</v>
      </c>
      <c r="M28" s="5">
        <f>scrimecost*Meta!O25</f>
        <v>1398.654</v>
      </c>
      <c r="N28" s="5">
        <f>L28-Grade11!L28</f>
        <v>3044.6862141371239</v>
      </c>
      <c r="O28" s="5">
        <f>Grade11!M28-M28</f>
        <v>69.800999999999931</v>
      </c>
      <c r="P28" s="22">
        <f t="shared" si="12"/>
        <v>415.53261457205292</v>
      </c>
      <c r="Q28" s="22"/>
      <c r="R28" s="22"/>
      <c r="S28" s="22">
        <f t="shared" si="6"/>
        <v>2707.5037246916891</v>
      </c>
      <c r="T28" s="22">
        <f t="shared" si="7"/>
        <v>1186.216489555125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46239.277700078681</v>
      </c>
      <c r="D29" s="5">
        <f t="shared" si="0"/>
        <v>44860.510203575141</v>
      </c>
      <c r="E29" s="5">
        <f t="shared" si="1"/>
        <v>35360.510203575141</v>
      </c>
      <c r="F29" s="5">
        <f t="shared" si="2"/>
        <v>11933.007601824796</v>
      </c>
      <c r="G29" s="5">
        <f t="shared" si="3"/>
        <v>32927.502601750341</v>
      </c>
      <c r="H29" s="22">
        <f t="shared" si="10"/>
        <v>20875.412931524803</v>
      </c>
      <c r="I29" s="5">
        <f t="shared" si="4"/>
        <v>52863.521951356524</v>
      </c>
      <c r="J29" s="26">
        <f t="shared" si="5"/>
        <v>0.17522568119493043</v>
      </c>
      <c r="L29" s="22">
        <f t="shared" si="11"/>
        <v>84459.107322980155</v>
      </c>
      <c r="M29" s="5">
        <f>scrimecost*Meta!O26</f>
        <v>1398.654</v>
      </c>
      <c r="N29" s="5">
        <f>L29-Grade11!L29</f>
        <v>3120.8033694905316</v>
      </c>
      <c r="O29" s="5">
        <f>Grade11!M29-M29</f>
        <v>69.800999999999931</v>
      </c>
      <c r="P29" s="22">
        <f t="shared" si="12"/>
        <v>427.06809227569909</v>
      </c>
      <c r="Q29" s="22"/>
      <c r="R29" s="22"/>
      <c r="S29" s="22">
        <f t="shared" si="6"/>
        <v>2774.6054124015245</v>
      </c>
      <c r="T29" s="22">
        <f t="shared" si="7"/>
        <v>1166.4761617351321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47395.259642580641</v>
      </c>
      <c r="D30" s="5">
        <f t="shared" si="0"/>
        <v>45964.472958664512</v>
      </c>
      <c r="E30" s="5">
        <f t="shared" si="1"/>
        <v>36464.472958664512</v>
      </c>
      <c r="F30" s="5">
        <f t="shared" si="2"/>
        <v>12403.847716870416</v>
      </c>
      <c r="G30" s="5">
        <f t="shared" si="3"/>
        <v>33560.6252417941</v>
      </c>
      <c r="H30" s="22">
        <f t="shared" si="10"/>
        <v>21397.298254812922</v>
      </c>
      <c r="I30" s="5">
        <f t="shared" si="4"/>
        <v>53995.045075140442</v>
      </c>
      <c r="J30" s="26">
        <f t="shared" si="5"/>
        <v>0.17811873925175092</v>
      </c>
      <c r="L30" s="22">
        <f t="shared" si="11"/>
        <v>86570.585006054636</v>
      </c>
      <c r="M30" s="5">
        <f>scrimecost*Meta!O27</f>
        <v>1398.654</v>
      </c>
      <c r="N30" s="5">
        <f>L30-Grade11!L30</f>
        <v>3198.8234537277749</v>
      </c>
      <c r="O30" s="5">
        <f>Grade11!M30-M30</f>
        <v>69.800999999999931</v>
      </c>
      <c r="P30" s="22">
        <f t="shared" si="12"/>
        <v>439.47686915130009</v>
      </c>
      <c r="Q30" s="22"/>
      <c r="R30" s="22"/>
      <c r="S30" s="22">
        <f t="shared" si="6"/>
        <v>2843.9578562888819</v>
      </c>
      <c r="T30" s="22">
        <f t="shared" si="7"/>
        <v>1147.3014433425396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48580.141133645157</v>
      </c>
      <c r="D31" s="5">
        <f t="shared" si="0"/>
        <v>47096.034782631119</v>
      </c>
      <c r="E31" s="5">
        <f t="shared" si="1"/>
        <v>37596.034782631119</v>
      </c>
      <c r="F31" s="5">
        <f t="shared" si="2"/>
        <v>12886.458834792173</v>
      </c>
      <c r="G31" s="5">
        <f t="shared" si="3"/>
        <v>34209.575947838945</v>
      </c>
      <c r="H31" s="22">
        <f t="shared" si="10"/>
        <v>21932.230711183245</v>
      </c>
      <c r="I31" s="5">
        <f t="shared" si="4"/>
        <v>55154.856277018946</v>
      </c>
      <c r="J31" s="26">
        <f t="shared" si="5"/>
        <v>0.18094123491694161</v>
      </c>
      <c r="L31" s="22">
        <f t="shared" si="11"/>
        <v>88734.849631206002</v>
      </c>
      <c r="M31" s="5">
        <f>scrimecost*Meta!O28</f>
        <v>1223.424</v>
      </c>
      <c r="N31" s="5">
        <f>L31-Grade11!L31</f>
        <v>3278.7940400709631</v>
      </c>
      <c r="O31" s="5">
        <f>Grade11!M31-M31</f>
        <v>61.055999999999813</v>
      </c>
      <c r="P31" s="22">
        <f t="shared" si="12"/>
        <v>452.1958654487911</v>
      </c>
      <c r="Q31" s="22"/>
      <c r="R31" s="22"/>
      <c r="S31" s="22">
        <f t="shared" si="6"/>
        <v>2906.4740112734339</v>
      </c>
      <c r="T31" s="22">
        <f t="shared" si="7"/>
        <v>1125.1244753764765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49794.644661986291</v>
      </c>
      <c r="D32" s="5">
        <f t="shared" si="0"/>
        <v>48255.885652196906</v>
      </c>
      <c r="E32" s="5">
        <f t="shared" si="1"/>
        <v>38755.885652196906</v>
      </c>
      <c r="F32" s="5">
        <f t="shared" si="2"/>
        <v>13381.135230661981</v>
      </c>
      <c r="G32" s="5">
        <f t="shared" si="3"/>
        <v>34874.750421534925</v>
      </c>
      <c r="H32" s="22">
        <f t="shared" si="10"/>
        <v>22480.536478962829</v>
      </c>
      <c r="I32" s="5">
        <f t="shared" si="4"/>
        <v>56343.662758944425</v>
      </c>
      <c r="J32" s="26">
        <f t="shared" si="5"/>
        <v>0.18369488922444482</v>
      </c>
      <c r="L32" s="22">
        <f t="shared" si="11"/>
        <v>90953.220871986152</v>
      </c>
      <c r="M32" s="5">
        <f>scrimecost*Meta!O29</f>
        <v>1223.424</v>
      </c>
      <c r="N32" s="5">
        <f>L32-Grade11!L32</f>
        <v>3360.7638910727546</v>
      </c>
      <c r="O32" s="5">
        <f>Grade11!M32-M32</f>
        <v>61.055999999999813</v>
      </c>
      <c r="P32" s="22">
        <f t="shared" si="12"/>
        <v>465.23283665371963</v>
      </c>
      <c r="Q32" s="22"/>
      <c r="R32" s="22"/>
      <c r="S32" s="22">
        <f t="shared" si="6"/>
        <v>2979.3374226326168</v>
      </c>
      <c r="T32" s="22">
        <f t="shared" si="7"/>
        <v>1106.7093131272538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51039.510778535943</v>
      </c>
      <c r="D33" s="5">
        <f t="shared" si="0"/>
        <v>49444.732793501826</v>
      </c>
      <c r="E33" s="5">
        <f t="shared" si="1"/>
        <v>39944.732793501826</v>
      </c>
      <c r="F33" s="5">
        <f t="shared" si="2"/>
        <v>13888.178536428528</v>
      </c>
      <c r="G33" s="5">
        <f t="shared" si="3"/>
        <v>35556.554257073294</v>
      </c>
      <c r="H33" s="22">
        <f t="shared" si="10"/>
        <v>23042.549890936894</v>
      </c>
      <c r="I33" s="5">
        <f t="shared" si="4"/>
        <v>57562.189402918026</v>
      </c>
      <c r="J33" s="26">
        <f t="shared" si="5"/>
        <v>0.18638138123176495</v>
      </c>
      <c r="L33" s="22">
        <f t="shared" si="11"/>
        <v>93227.051393785805</v>
      </c>
      <c r="M33" s="5">
        <f>scrimecost*Meta!O30</f>
        <v>1223.424</v>
      </c>
      <c r="N33" s="5">
        <f>L33-Grade11!L33</f>
        <v>3444.782988349587</v>
      </c>
      <c r="O33" s="5">
        <f>Grade11!M33-M33</f>
        <v>61.055999999999813</v>
      </c>
      <c r="P33" s="22">
        <f t="shared" si="12"/>
        <v>478.59573213877121</v>
      </c>
      <c r="Q33" s="22"/>
      <c r="R33" s="22"/>
      <c r="S33" s="22">
        <f t="shared" si="6"/>
        <v>3054.0224192757773</v>
      </c>
      <c r="T33" s="22">
        <f t="shared" si="7"/>
        <v>1088.5937548068389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52315.498547999334</v>
      </c>
      <c r="D34" s="5">
        <f t="shared" si="0"/>
        <v>50663.301113339359</v>
      </c>
      <c r="E34" s="5">
        <f t="shared" si="1"/>
        <v>41163.301113339359</v>
      </c>
      <c r="F34" s="5">
        <f t="shared" si="2"/>
        <v>14407.897924839237</v>
      </c>
      <c r="G34" s="5">
        <f t="shared" si="3"/>
        <v>36255.403188500124</v>
      </c>
      <c r="H34" s="22">
        <f t="shared" si="10"/>
        <v>23618.613638210314</v>
      </c>
      <c r="I34" s="5">
        <f t="shared" si="4"/>
        <v>58811.179212990974</v>
      </c>
      <c r="J34" s="26">
        <f t="shared" si="5"/>
        <v>0.18900234904378457</v>
      </c>
      <c r="L34" s="22">
        <f t="shared" si="11"/>
        <v>95557.727678630428</v>
      </c>
      <c r="M34" s="5">
        <f>scrimecost*Meta!O31</f>
        <v>1223.424</v>
      </c>
      <c r="N34" s="5">
        <f>L34-Grade11!L34</f>
        <v>3530.9025630583055</v>
      </c>
      <c r="O34" s="5">
        <f>Grade11!M34-M34</f>
        <v>61.055999999999813</v>
      </c>
      <c r="P34" s="22">
        <f t="shared" si="12"/>
        <v>492.29270001094892</v>
      </c>
      <c r="Q34" s="22"/>
      <c r="R34" s="22"/>
      <c r="S34" s="22">
        <f t="shared" si="6"/>
        <v>3130.5745408349899</v>
      </c>
      <c r="T34" s="22">
        <f t="shared" si="7"/>
        <v>1070.7729991375236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53623.386011699316</v>
      </c>
      <c r="D35" s="5">
        <f t="shared" si="0"/>
        <v>51912.333641172845</v>
      </c>
      <c r="E35" s="5">
        <f t="shared" si="1"/>
        <v>42412.333641172845</v>
      </c>
      <c r="F35" s="5">
        <f t="shared" si="2"/>
        <v>14940.610297960218</v>
      </c>
      <c r="G35" s="5">
        <f t="shared" si="3"/>
        <v>36971.723343212623</v>
      </c>
      <c r="H35" s="22">
        <f t="shared" si="10"/>
        <v>24209.07897916557</v>
      </c>
      <c r="I35" s="5">
        <f t="shared" si="4"/>
        <v>60091.393768315742</v>
      </c>
      <c r="J35" s="26">
        <f t="shared" si="5"/>
        <v>0.19155939081160869</v>
      </c>
      <c r="L35" s="22">
        <f t="shared" si="11"/>
        <v>97946.670870596194</v>
      </c>
      <c r="M35" s="5">
        <f>scrimecost*Meta!O32</f>
        <v>1223.424</v>
      </c>
      <c r="N35" s="5">
        <f>L35-Grade11!L35</f>
        <v>3619.1751271347748</v>
      </c>
      <c r="O35" s="5">
        <f>Grade11!M35-M35</f>
        <v>61.055999999999813</v>
      </c>
      <c r="P35" s="22">
        <f t="shared" si="12"/>
        <v>506.33209207993133</v>
      </c>
      <c r="Q35" s="22"/>
      <c r="R35" s="22"/>
      <c r="S35" s="22">
        <f t="shared" si="6"/>
        <v>3209.0404654332083</v>
      </c>
      <c r="T35" s="22">
        <f t="shared" si="7"/>
        <v>1053.2423187991881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54963.970661991792</v>
      </c>
      <c r="D36" s="5">
        <f t="shared" si="0"/>
        <v>53192.591982202161</v>
      </c>
      <c r="E36" s="5">
        <f t="shared" si="1"/>
        <v>43692.591982202161</v>
      </c>
      <c r="F36" s="5">
        <f t="shared" si="2"/>
        <v>15486.640480409222</v>
      </c>
      <c r="G36" s="5">
        <f t="shared" si="3"/>
        <v>37705.951501792937</v>
      </c>
      <c r="H36" s="22">
        <f t="shared" si="10"/>
        <v>24814.305953644711</v>
      </c>
      <c r="I36" s="5">
        <f t="shared" si="4"/>
        <v>61403.613687523633</v>
      </c>
      <c r="J36" s="26">
        <f t="shared" si="5"/>
        <v>0.19405406570704672</v>
      </c>
      <c r="L36" s="22">
        <f t="shared" si="11"/>
        <v>100395.33764236109</v>
      </c>
      <c r="M36" s="5">
        <f>scrimecost*Meta!O33</f>
        <v>988.72200000000009</v>
      </c>
      <c r="N36" s="5">
        <f>L36-Grade11!L36</f>
        <v>3709.6545053131413</v>
      </c>
      <c r="O36" s="5">
        <f>Grade11!M36-M36</f>
        <v>49.342999999999961</v>
      </c>
      <c r="P36" s="22">
        <f t="shared" si="12"/>
        <v>520.72246895063813</v>
      </c>
      <c r="Q36" s="22"/>
      <c r="R36" s="22"/>
      <c r="S36" s="22">
        <f t="shared" si="6"/>
        <v>3277.9892981463704</v>
      </c>
      <c r="T36" s="22">
        <f t="shared" si="7"/>
        <v>1032.3819031794105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56338.069928541583</v>
      </c>
      <c r="D37" s="5">
        <f t="shared" ref="D37:D56" si="15">IF(A37&lt;startage,1,0)*(C37*(1-initialunempprob))+IF(A37=startage,1,0)*(C37*(1-unempprob))+IF(A37&gt;startage,1,0)*(C37*(1-unempprob)+unempprob*300*52)</f>
        <v>54504.856781757211</v>
      </c>
      <c r="E37" s="5">
        <f t="shared" si="1"/>
        <v>45004.856781757211</v>
      </c>
      <c r="F37" s="5">
        <f t="shared" si="2"/>
        <v>16046.321417419451</v>
      </c>
      <c r="G37" s="5">
        <f t="shared" si="3"/>
        <v>38458.53536433776</v>
      </c>
      <c r="H37" s="22">
        <f t="shared" ref="H37:H56" si="16">benefits*B37/expnorm</f>
        <v>25434.663602485827</v>
      </c>
      <c r="I37" s="5">
        <f t="shared" ref="I37:I56" si="17">G37+IF(A37&lt;startage,1,0)*(H37*(1-initialunempprob))+IF(A37&gt;=startage,1,0)*(H37*(1-unempprob))</f>
        <v>62748.639104711721</v>
      </c>
      <c r="J37" s="26">
        <f t="shared" si="5"/>
        <v>0.19648789487332785</v>
      </c>
      <c r="L37" s="22">
        <f t="shared" ref="L37:L56" si="18">(sincome+sbenefits)*(1-sunemp)*B37/expnorm</f>
        <v>102905.22108342011</v>
      </c>
      <c r="M37" s="5">
        <f>scrimecost*Meta!O34</f>
        <v>988.72200000000009</v>
      </c>
      <c r="N37" s="5">
        <f>L37-Grade11!L37</f>
        <v>3802.3958679459611</v>
      </c>
      <c r="O37" s="5">
        <f>Grade11!M37-M37</f>
        <v>49.342999999999961</v>
      </c>
      <c r="P37" s="22">
        <f t="shared" si="12"/>
        <v>535.47260524311264</v>
      </c>
      <c r="Q37" s="22"/>
      <c r="R37" s="22"/>
      <c r="S37" s="22">
        <f t="shared" si="6"/>
        <v>3360.4275601773575</v>
      </c>
      <c r="T37" s="22">
        <f t="shared" si="7"/>
        <v>1015.5636184446749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57746.521676755132</v>
      </c>
      <c r="D38" s="5">
        <f t="shared" si="15"/>
        <v>55849.928201301147</v>
      </c>
      <c r="E38" s="5">
        <f t="shared" si="1"/>
        <v>46349.928201301147</v>
      </c>
      <c r="F38" s="5">
        <f t="shared" si="2"/>
        <v>16619.994377854939</v>
      </c>
      <c r="G38" s="5">
        <f t="shared" si="3"/>
        <v>39229.933823446205</v>
      </c>
      <c r="H38" s="22">
        <f t="shared" si="16"/>
        <v>26070.530192547976</v>
      </c>
      <c r="I38" s="5">
        <f t="shared" si="17"/>
        <v>64127.290157329524</v>
      </c>
      <c r="J38" s="26">
        <f t="shared" si="5"/>
        <v>0.19886236235262644</v>
      </c>
      <c r="L38" s="22">
        <f t="shared" si="18"/>
        <v>105477.85161050562</v>
      </c>
      <c r="M38" s="5">
        <f>scrimecost*Meta!O35</f>
        <v>988.72200000000009</v>
      </c>
      <c r="N38" s="5">
        <f>L38-Grade11!L38</f>
        <v>3897.4557646446337</v>
      </c>
      <c r="O38" s="5">
        <f>Grade11!M38-M38</f>
        <v>49.342999999999961</v>
      </c>
      <c r="P38" s="22">
        <f t="shared" si="12"/>
        <v>550.59149494289909</v>
      </c>
      <c r="Q38" s="22"/>
      <c r="R38" s="22"/>
      <c r="S38" s="22">
        <f t="shared" si="6"/>
        <v>3444.926778759143</v>
      </c>
      <c r="T38" s="22">
        <f t="shared" si="7"/>
        <v>999.0157534254954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59190.184718673998</v>
      </c>
      <c r="D39" s="5">
        <f t="shared" si="15"/>
        <v>57228.626406333664</v>
      </c>
      <c r="E39" s="5">
        <f t="shared" si="1"/>
        <v>47728.626406333664</v>
      </c>
      <c r="F39" s="5">
        <f t="shared" si="2"/>
        <v>17208.009162301307</v>
      </c>
      <c r="G39" s="5">
        <f t="shared" si="3"/>
        <v>40020.617244032357</v>
      </c>
      <c r="H39" s="22">
        <f t="shared" si="16"/>
        <v>26722.293447361666</v>
      </c>
      <c r="I39" s="5">
        <f t="shared" si="17"/>
        <v>65540.407486262746</v>
      </c>
      <c r="J39" s="26">
        <f t="shared" si="5"/>
        <v>0.20117891599096654</v>
      </c>
      <c r="L39" s="22">
        <f t="shared" si="18"/>
        <v>108114.79790076823</v>
      </c>
      <c r="M39" s="5">
        <f>scrimecost*Meta!O36</f>
        <v>988.72200000000009</v>
      </c>
      <c r="N39" s="5">
        <f>L39-Grade11!L39</f>
        <v>3994.8921587607038</v>
      </c>
      <c r="O39" s="5">
        <f>Grade11!M39-M39</f>
        <v>49.342999999999961</v>
      </c>
      <c r="P39" s="22">
        <f t="shared" si="12"/>
        <v>566.08835688518002</v>
      </c>
      <c r="Q39" s="22"/>
      <c r="R39" s="22"/>
      <c r="S39" s="22">
        <f t="shared" si="6"/>
        <v>3531.5384778054226</v>
      </c>
      <c r="T39" s="22">
        <f t="shared" si="7"/>
        <v>982.73410535550113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60669.939336640862</v>
      </c>
      <c r="D40" s="5">
        <f t="shared" si="15"/>
        <v>58641.792066492024</v>
      </c>
      <c r="E40" s="5">
        <f t="shared" si="1"/>
        <v>49141.792066492024</v>
      </c>
      <c r="F40" s="5">
        <f t="shared" si="2"/>
        <v>17810.724316358846</v>
      </c>
      <c r="G40" s="5">
        <f t="shared" si="3"/>
        <v>40831.067750133181</v>
      </c>
      <c r="H40" s="22">
        <f t="shared" si="16"/>
        <v>27390.350783545713</v>
      </c>
      <c r="I40" s="5">
        <f t="shared" si="17"/>
        <v>66988.852748419333</v>
      </c>
      <c r="J40" s="26">
        <f t="shared" ref="J40:J56" si="19">(F40-(IF(A40&gt;startage,1,0)*(unempprob*300*52)))/(IF(A40&lt;startage,1,0)*((C40+H40)*(1-initialunempprob))+IF(A40&gt;=startage,1,0)*((C40+H40)*(1-unempprob)))</f>
        <v>0.20343896832105449</v>
      </c>
      <c r="L40" s="22">
        <f t="shared" si="18"/>
        <v>110817.66784828748</v>
      </c>
      <c r="M40" s="5">
        <f>scrimecost*Meta!O37</f>
        <v>988.72200000000009</v>
      </c>
      <c r="N40" s="5">
        <f>L40-Grade11!L40</f>
        <v>4094.764462729785</v>
      </c>
      <c r="O40" s="5">
        <f>Grade11!M40-M40</f>
        <v>49.342999999999961</v>
      </c>
      <c r="P40" s="22">
        <f t="shared" si="12"/>
        <v>581.97264037601849</v>
      </c>
      <c r="Q40" s="22"/>
      <c r="R40" s="22"/>
      <c r="S40" s="22">
        <f t="shared" ref="S40:S69" si="20">IF(A40&lt;startage,1,0)*(N40-Q40-R40)+IF(A40&gt;=startage,1,0)*completionprob*(N40*spart+O40+P40)</f>
        <v>3620.3154693279394</v>
      </c>
      <c r="T40" s="22">
        <f t="shared" ref="T40:T69" si="21">S40/sreturn^(A40-startage+1)</f>
        <v>966.71453078363197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62186.687820056868</v>
      </c>
      <c r="D41" s="5">
        <f t="shared" si="15"/>
        <v>60090.286868154304</v>
      </c>
      <c r="E41" s="5">
        <f t="shared" si="1"/>
        <v>50590.286868154304</v>
      </c>
      <c r="F41" s="5">
        <f t="shared" si="2"/>
        <v>18428.507349267813</v>
      </c>
      <c r="G41" s="5">
        <f t="shared" si="3"/>
        <v>41661.779518886491</v>
      </c>
      <c r="H41" s="22">
        <f t="shared" si="16"/>
        <v>28075.109553134353</v>
      </c>
      <c r="I41" s="5">
        <f t="shared" si="17"/>
        <v>68473.509142129798</v>
      </c>
      <c r="J41" s="26">
        <f t="shared" si="19"/>
        <v>0.20564389742357927</v>
      </c>
      <c r="L41" s="22">
        <f t="shared" si="18"/>
        <v>113588.10954449464</v>
      </c>
      <c r="M41" s="5">
        <f>scrimecost*Meta!O38</f>
        <v>660.56399999999996</v>
      </c>
      <c r="N41" s="5">
        <f>L41-Grade11!L41</f>
        <v>4197.1335742980009</v>
      </c>
      <c r="O41" s="5">
        <f>Grade11!M41-M41</f>
        <v>32.966000000000008</v>
      </c>
      <c r="P41" s="22">
        <f t="shared" si="12"/>
        <v>598.25403095412742</v>
      </c>
      <c r="Q41" s="22"/>
      <c r="R41" s="22"/>
      <c r="S41" s="22">
        <f t="shared" si="20"/>
        <v>3695.2624256384511</v>
      </c>
      <c r="T41" s="22">
        <f t="shared" si="21"/>
        <v>946.84057671967378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63741.355015558293</v>
      </c>
      <c r="D42" s="5">
        <f t="shared" si="15"/>
        <v>61574.994039858168</v>
      </c>
      <c r="E42" s="5">
        <f t="shared" si="1"/>
        <v>52074.994039858168</v>
      </c>
      <c r="F42" s="5">
        <f t="shared" si="2"/>
        <v>19061.73495799951</v>
      </c>
      <c r="G42" s="5">
        <f t="shared" si="3"/>
        <v>42513.259081858661</v>
      </c>
      <c r="H42" s="22">
        <f t="shared" si="16"/>
        <v>28776.987291962709</v>
      </c>
      <c r="I42" s="5">
        <f t="shared" si="17"/>
        <v>69995.281945683048</v>
      </c>
      <c r="J42" s="26">
        <f t="shared" si="19"/>
        <v>0.20779504776750593</v>
      </c>
      <c r="L42" s="22">
        <f t="shared" si="18"/>
        <v>116427.81228310699</v>
      </c>
      <c r="M42" s="5">
        <f>scrimecost*Meta!O39</f>
        <v>660.56399999999996</v>
      </c>
      <c r="N42" s="5">
        <f>L42-Grade11!L42</f>
        <v>4302.0619136554451</v>
      </c>
      <c r="O42" s="5">
        <f>Grade11!M42-M42</f>
        <v>32.966000000000008</v>
      </c>
      <c r="P42" s="22">
        <f t="shared" si="12"/>
        <v>614.94245629668922</v>
      </c>
      <c r="Q42" s="22"/>
      <c r="R42" s="22"/>
      <c r="S42" s="22">
        <f t="shared" si="20"/>
        <v>3788.5337523567428</v>
      </c>
      <c r="T42" s="22">
        <f t="shared" si="21"/>
        <v>931.49918817899834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65334.888890947244</v>
      </c>
      <c r="D43" s="5">
        <f t="shared" si="15"/>
        <v>63096.818890854614</v>
      </c>
      <c r="E43" s="5">
        <f t="shared" si="1"/>
        <v>53596.818890854614</v>
      </c>
      <c r="F43" s="5">
        <f t="shared" si="2"/>
        <v>19710.793256949495</v>
      </c>
      <c r="G43" s="5">
        <f t="shared" si="3"/>
        <v>43386.025633905119</v>
      </c>
      <c r="H43" s="22">
        <f t="shared" si="16"/>
        <v>29496.411974261777</v>
      </c>
      <c r="I43" s="5">
        <f t="shared" si="17"/>
        <v>71555.099069325108</v>
      </c>
      <c r="J43" s="26">
        <f t="shared" si="19"/>
        <v>0.20989373102987335</v>
      </c>
      <c r="L43" s="22">
        <f t="shared" si="18"/>
        <v>119338.50759018467</v>
      </c>
      <c r="M43" s="5">
        <f>scrimecost*Meta!O40</f>
        <v>660.56399999999996</v>
      </c>
      <c r="N43" s="5">
        <f>L43-Grade11!L43</f>
        <v>4409.6134614968323</v>
      </c>
      <c r="O43" s="5">
        <f>Grade11!M43-M43</f>
        <v>32.966000000000008</v>
      </c>
      <c r="P43" s="22">
        <f t="shared" si="12"/>
        <v>632.04809227281498</v>
      </c>
      <c r="Q43" s="22"/>
      <c r="R43" s="22"/>
      <c r="S43" s="22">
        <f t="shared" si="20"/>
        <v>3884.1368622429964</v>
      </c>
      <c r="T43" s="22">
        <f t="shared" si="21"/>
        <v>916.40107308763311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66968.261113220913</v>
      </c>
      <c r="D44" s="5">
        <f t="shared" si="15"/>
        <v>64656.689363125966</v>
      </c>
      <c r="E44" s="5">
        <f t="shared" si="1"/>
        <v>55156.689363125966</v>
      </c>
      <c r="F44" s="5">
        <f t="shared" si="2"/>
        <v>20376.078013373226</v>
      </c>
      <c r="G44" s="5">
        <f t="shared" si="3"/>
        <v>44280.61134975274</v>
      </c>
      <c r="H44" s="22">
        <f t="shared" si="16"/>
        <v>30233.82227361832</v>
      </c>
      <c r="I44" s="5">
        <f t="shared" si="17"/>
        <v>73153.911621058243</v>
      </c>
      <c r="J44" s="26">
        <f t="shared" si="19"/>
        <v>0.21194122689559766</v>
      </c>
      <c r="L44" s="22">
        <f t="shared" si="18"/>
        <v>122321.97027993927</v>
      </c>
      <c r="M44" s="5">
        <f>scrimecost*Meta!O41</f>
        <v>660.56399999999996</v>
      </c>
      <c r="N44" s="5">
        <f>L44-Grade11!L44</f>
        <v>4519.8537980342371</v>
      </c>
      <c r="O44" s="5">
        <f>Grade11!M44-M44</f>
        <v>32.966000000000008</v>
      </c>
      <c r="P44" s="22">
        <f t="shared" si="12"/>
        <v>649.58136914834381</v>
      </c>
      <c r="Q44" s="22"/>
      <c r="R44" s="22"/>
      <c r="S44" s="22">
        <f t="shared" si="20"/>
        <v>3982.1300498763935</v>
      </c>
      <c r="T44" s="22">
        <f t="shared" si="21"/>
        <v>901.54259102333504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68642.467641051437</v>
      </c>
      <c r="D45" s="5">
        <f t="shared" si="15"/>
        <v>66255.556597204122</v>
      </c>
      <c r="E45" s="5">
        <f t="shared" si="1"/>
        <v>56755.556597204122</v>
      </c>
      <c r="F45" s="5">
        <f t="shared" si="2"/>
        <v>21057.994888707559</v>
      </c>
      <c r="G45" s="5">
        <f t="shared" si="3"/>
        <v>45197.561708496563</v>
      </c>
      <c r="H45" s="22">
        <f t="shared" si="16"/>
        <v>30989.667830458777</v>
      </c>
      <c r="I45" s="5">
        <f t="shared" si="17"/>
        <v>74792.694486584689</v>
      </c>
      <c r="J45" s="26">
        <f t="shared" si="19"/>
        <v>0.21393878383776777</v>
      </c>
      <c r="L45" s="22">
        <f t="shared" si="18"/>
        <v>125380.01953693776</v>
      </c>
      <c r="M45" s="5">
        <f>scrimecost*Meta!O42</f>
        <v>660.56399999999996</v>
      </c>
      <c r="N45" s="5">
        <f>L45-Grade11!L45</f>
        <v>4632.8501429851167</v>
      </c>
      <c r="O45" s="5">
        <f>Grade11!M45-M45</f>
        <v>32.966000000000008</v>
      </c>
      <c r="P45" s="22">
        <f t="shared" si="12"/>
        <v>667.5529779457612</v>
      </c>
      <c r="Q45" s="22"/>
      <c r="R45" s="22"/>
      <c r="S45" s="22">
        <f t="shared" si="20"/>
        <v>4082.5730672006557</v>
      </c>
      <c r="T45" s="22">
        <f t="shared" si="21"/>
        <v>886.92014693936164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70358.529332077727</v>
      </c>
      <c r="D46" s="5">
        <f t="shared" si="15"/>
        <v>67894.39551213423</v>
      </c>
      <c r="E46" s="5">
        <f t="shared" si="1"/>
        <v>58394.39551213423</v>
      </c>
      <c r="F46" s="5">
        <f t="shared" si="2"/>
        <v>21756.959685925249</v>
      </c>
      <c r="G46" s="5">
        <f t="shared" si="3"/>
        <v>46137.435826208981</v>
      </c>
      <c r="H46" s="22">
        <f t="shared" si="16"/>
        <v>31764.409526220243</v>
      </c>
      <c r="I46" s="5">
        <f t="shared" si="17"/>
        <v>76472.446923749318</v>
      </c>
      <c r="J46" s="26">
        <f t="shared" si="19"/>
        <v>0.21588761987890931</v>
      </c>
      <c r="L46" s="22">
        <f t="shared" si="18"/>
        <v>128514.5200253612</v>
      </c>
      <c r="M46" s="5">
        <f>scrimecost*Meta!O43</f>
        <v>366.39</v>
      </c>
      <c r="N46" s="5">
        <f>L46-Grade11!L46</f>
        <v>4748.6713965597592</v>
      </c>
      <c r="O46" s="5">
        <f>Grade11!M46-M46</f>
        <v>18.284999999999968</v>
      </c>
      <c r="P46" s="22">
        <f t="shared" si="12"/>
        <v>685.97387696311375</v>
      </c>
      <c r="Q46" s="22"/>
      <c r="R46" s="22"/>
      <c r="S46" s="22">
        <f t="shared" si="20"/>
        <v>4171.1397799580172</v>
      </c>
      <c r="T46" s="22">
        <f t="shared" si="21"/>
        <v>869.53094552204209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72117.492565379638</v>
      </c>
      <c r="D47" s="5">
        <f t="shared" si="15"/>
        <v>69574.205399937549</v>
      </c>
      <c r="E47" s="5">
        <f t="shared" si="1"/>
        <v>60074.205399937549</v>
      </c>
      <c r="F47" s="5">
        <f t="shared" si="2"/>
        <v>22473.398603073365</v>
      </c>
      <c r="G47" s="5">
        <f t="shared" si="3"/>
        <v>47100.806796864184</v>
      </c>
      <c r="H47" s="22">
        <f t="shared" si="16"/>
        <v>32558.519764375742</v>
      </c>
      <c r="I47" s="5">
        <f t="shared" si="17"/>
        <v>78194.193171843013</v>
      </c>
      <c r="J47" s="26">
        <f t="shared" si="19"/>
        <v>0.21778892333368149</v>
      </c>
      <c r="L47" s="22">
        <f t="shared" si="18"/>
        <v>131727.38302599519</v>
      </c>
      <c r="M47" s="5">
        <f>scrimecost*Meta!O44</f>
        <v>366.39</v>
      </c>
      <c r="N47" s="5">
        <f>L47-Grade11!L47</f>
        <v>4867.3881814737106</v>
      </c>
      <c r="O47" s="5">
        <f>Grade11!M47-M47</f>
        <v>18.284999999999968</v>
      </c>
      <c r="P47" s="22">
        <f t="shared" si="12"/>
        <v>704.85529845589997</v>
      </c>
      <c r="Q47" s="22"/>
      <c r="R47" s="22"/>
      <c r="S47" s="22">
        <f t="shared" si="20"/>
        <v>4276.66772503427</v>
      </c>
      <c r="T47" s="22">
        <f t="shared" si="21"/>
        <v>855.49121199602655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73920.429879514151</v>
      </c>
      <c r="D48" s="5">
        <f t="shared" si="15"/>
        <v>71296.010534936009</v>
      </c>
      <c r="E48" s="5">
        <f t="shared" si="1"/>
        <v>61796.010534936009</v>
      </c>
      <c r="F48" s="5">
        <f t="shared" si="2"/>
        <v>23207.748493150208</v>
      </c>
      <c r="G48" s="5">
        <f t="shared" si="3"/>
        <v>48088.262041785798</v>
      </c>
      <c r="H48" s="22">
        <f t="shared" si="16"/>
        <v>33372.482758485137</v>
      </c>
      <c r="I48" s="5">
        <f t="shared" si="17"/>
        <v>79958.983076139106</v>
      </c>
      <c r="J48" s="26">
        <f t="shared" si="19"/>
        <v>0.21964385353345936</v>
      </c>
      <c r="L48" s="22">
        <f t="shared" si="18"/>
        <v>135020.56760164507</v>
      </c>
      <c r="M48" s="5">
        <f>scrimecost*Meta!O45</f>
        <v>366.39</v>
      </c>
      <c r="N48" s="5">
        <f>L48-Grade11!L48</f>
        <v>4989.0728860105737</v>
      </c>
      <c r="O48" s="5">
        <f>Grade11!M48-M48</f>
        <v>18.284999999999968</v>
      </c>
      <c r="P48" s="22">
        <f t="shared" si="12"/>
        <v>724.20875548600634</v>
      </c>
      <c r="Q48" s="22"/>
      <c r="R48" s="22"/>
      <c r="S48" s="22">
        <f t="shared" si="20"/>
        <v>4384.8338687374771</v>
      </c>
      <c r="T48" s="22">
        <f t="shared" si="21"/>
        <v>841.67210097440773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75768.440626501993</v>
      </c>
      <c r="D49" s="5">
        <f t="shared" si="15"/>
        <v>73060.860798309397</v>
      </c>
      <c r="E49" s="5">
        <f t="shared" si="1"/>
        <v>63560.860798309397</v>
      </c>
      <c r="F49" s="5">
        <f t="shared" si="2"/>
        <v>23960.457130478957</v>
      </c>
      <c r="G49" s="5">
        <f t="shared" si="3"/>
        <v>49100.40366783044</v>
      </c>
      <c r="H49" s="22">
        <f t="shared" si="16"/>
        <v>34206.794827447266</v>
      </c>
      <c r="I49" s="5">
        <f t="shared" si="17"/>
        <v>81767.892728042585</v>
      </c>
      <c r="J49" s="26">
        <f t="shared" si="19"/>
        <v>0.22145354153324251</v>
      </c>
      <c r="L49" s="22">
        <f t="shared" si="18"/>
        <v>138396.08179168619</v>
      </c>
      <c r="M49" s="5">
        <f>scrimecost*Meta!O46</f>
        <v>366.39</v>
      </c>
      <c r="N49" s="5">
        <f>L49-Grade11!L49</f>
        <v>5113.7997081608337</v>
      </c>
      <c r="O49" s="5">
        <f>Grade11!M49-M49</f>
        <v>18.284999999999968</v>
      </c>
      <c r="P49" s="22">
        <f t="shared" si="12"/>
        <v>744.04604894186468</v>
      </c>
      <c r="Q49" s="22"/>
      <c r="R49" s="22"/>
      <c r="S49" s="22">
        <f t="shared" si="20"/>
        <v>4495.7041660332443</v>
      </c>
      <c r="T49" s="22">
        <f t="shared" si="21"/>
        <v>828.0703952023996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77662.651642164536</v>
      </c>
      <c r="D50" s="5">
        <f t="shared" si="15"/>
        <v>74869.83231826713</v>
      </c>
      <c r="E50" s="5">
        <f t="shared" si="1"/>
        <v>65369.83231826713</v>
      </c>
      <c r="F50" s="5">
        <f t="shared" si="2"/>
        <v>24731.983483740933</v>
      </c>
      <c r="G50" s="5">
        <f t="shared" si="3"/>
        <v>50137.848834526201</v>
      </c>
      <c r="H50" s="22">
        <f t="shared" si="16"/>
        <v>35061.964698133444</v>
      </c>
      <c r="I50" s="5">
        <f t="shared" si="17"/>
        <v>83622.025121243641</v>
      </c>
      <c r="J50" s="26">
        <f t="shared" si="19"/>
        <v>0.22321909080132374</v>
      </c>
      <c r="L50" s="22">
        <f t="shared" si="18"/>
        <v>141855.98383647835</v>
      </c>
      <c r="M50" s="5">
        <f>scrimecost*Meta!O47</f>
        <v>366.39</v>
      </c>
      <c r="N50" s="5">
        <f>L50-Grade11!L50</f>
        <v>5241.6447008648829</v>
      </c>
      <c r="O50" s="5">
        <f>Grade11!M50-M50</f>
        <v>18.284999999999968</v>
      </c>
      <c r="P50" s="22">
        <f t="shared" si="12"/>
        <v>764.37927473412026</v>
      </c>
      <c r="Q50" s="22"/>
      <c r="R50" s="22"/>
      <c r="S50" s="22">
        <f t="shared" si="20"/>
        <v>4609.3462207614311</v>
      </c>
      <c r="T50" s="22">
        <f t="shared" si="21"/>
        <v>814.68291378785409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79604.21793321865</v>
      </c>
      <c r="D51" s="5">
        <f t="shared" si="15"/>
        <v>76724.028126223813</v>
      </c>
      <c r="E51" s="5">
        <f t="shared" si="1"/>
        <v>67224.028126223813</v>
      </c>
      <c r="F51" s="5">
        <f t="shared" si="2"/>
        <v>25522.797995834459</v>
      </c>
      <c r="G51" s="5">
        <f t="shared" si="3"/>
        <v>51201.230130389355</v>
      </c>
      <c r="H51" s="22">
        <f t="shared" si="16"/>
        <v>35938.513815586783</v>
      </c>
      <c r="I51" s="5">
        <f t="shared" si="17"/>
        <v>85522.510824274737</v>
      </c>
      <c r="J51" s="26">
        <f t="shared" si="19"/>
        <v>0.22494157789213465</v>
      </c>
      <c r="L51" s="22">
        <f t="shared" si="18"/>
        <v>145402.38343239031</v>
      </c>
      <c r="M51" s="5">
        <f>scrimecost*Meta!O48</f>
        <v>193.28399999999999</v>
      </c>
      <c r="N51" s="5">
        <f>L51-Grade11!L51</f>
        <v>5372.685818386497</v>
      </c>
      <c r="O51" s="5">
        <f>Grade11!M51-M51</f>
        <v>9.646000000000015</v>
      </c>
      <c r="P51" s="22">
        <f t="shared" si="12"/>
        <v>785.22083117118177</v>
      </c>
      <c r="Q51" s="22"/>
      <c r="R51" s="22"/>
      <c r="S51" s="22">
        <f t="shared" si="20"/>
        <v>4717.3631068577961</v>
      </c>
      <c r="T51" s="22">
        <f t="shared" si="21"/>
        <v>800.07063086373364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81594.323381549126</v>
      </c>
      <c r="D52" s="5">
        <f t="shared" si="15"/>
        <v>78624.578829379418</v>
      </c>
      <c r="E52" s="5">
        <f t="shared" si="1"/>
        <v>69124.578829379418</v>
      </c>
      <c r="F52" s="5">
        <f t="shared" si="2"/>
        <v>26333.382870730322</v>
      </c>
      <c r="G52" s="5">
        <f t="shared" si="3"/>
        <v>52291.195958649099</v>
      </c>
      <c r="H52" s="22">
        <f t="shared" si="16"/>
        <v>36836.976660976448</v>
      </c>
      <c r="I52" s="5">
        <f t="shared" si="17"/>
        <v>87470.508669881616</v>
      </c>
      <c r="J52" s="26">
        <f t="shared" si="19"/>
        <v>0.22662205310268188</v>
      </c>
      <c r="L52" s="22">
        <f t="shared" si="18"/>
        <v>149037.44301820008</v>
      </c>
      <c r="M52" s="5">
        <f>scrimecost*Meta!O49</f>
        <v>193.28399999999999</v>
      </c>
      <c r="N52" s="5">
        <f>L52-Grade11!L52</f>
        <v>5507.0029638462001</v>
      </c>
      <c r="O52" s="5">
        <f>Grade11!M52-M52</f>
        <v>9.646000000000015</v>
      </c>
      <c r="P52" s="22">
        <f t="shared" si="12"/>
        <v>806.58342651916996</v>
      </c>
      <c r="Q52" s="22"/>
      <c r="R52" s="22"/>
      <c r="S52" s="22">
        <f t="shared" si="20"/>
        <v>4836.7582906066045</v>
      </c>
      <c r="T52" s="22">
        <f t="shared" si="21"/>
        <v>787.16024416313098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83634.18146608783</v>
      </c>
      <c r="D53" s="5">
        <f t="shared" si="15"/>
        <v>80572.643300113879</v>
      </c>
      <c r="E53" s="5">
        <f t="shared" si="1"/>
        <v>71072.643300113879</v>
      </c>
      <c r="F53" s="5">
        <f t="shared" si="2"/>
        <v>27164.232367498571</v>
      </c>
      <c r="G53" s="5">
        <f t="shared" si="3"/>
        <v>53408.410932615312</v>
      </c>
      <c r="H53" s="22">
        <f t="shared" si="16"/>
        <v>37757.901077500857</v>
      </c>
      <c r="I53" s="5">
        <f t="shared" si="17"/>
        <v>89467.206461628637</v>
      </c>
      <c r="J53" s="26">
        <f t="shared" si="19"/>
        <v>0.22826154111297184</v>
      </c>
      <c r="L53" s="22">
        <f t="shared" si="18"/>
        <v>152763.37909365504</v>
      </c>
      <c r="M53" s="5">
        <f>scrimecost*Meta!O50</f>
        <v>193.28399999999999</v>
      </c>
      <c r="N53" s="5">
        <f>L53-Grade11!L53</f>
        <v>5644.6780379422999</v>
      </c>
      <c r="O53" s="5">
        <f>Grade11!M53-M53</f>
        <v>9.646000000000015</v>
      </c>
      <c r="P53" s="22">
        <f t="shared" si="12"/>
        <v>828.48008675085759</v>
      </c>
      <c r="Q53" s="22"/>
      <c r="R53" s="22"/>
      <c r="S53" s="22">
        <f t="shared" si="20"/>
        <v>4959.1383539490635</v>
      </c>
      <c r="T53" s="22">
        <f t="shared" si="21"/>
        <v>774.45241159861803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85725.036002740031</v>
      </c>
      <c r="D54" s="5">
        <f t="shared" si="15"/>
        <v>82569.409382616723</v>
      </c>
      <c r="E54" s="5">
        <f t="shared" si="1"/>
        <v>73069.409382616723</v>
      </c>
      <c r="F54" s="5">
        <f t="shared" si="2"/>
        <v>28015.853101686032</v>
      </c>
      <c r="G54" s="5">
        <f t="shared" si="3"/>
        <v>54553.556280930687</v>
      </c>
      <c r="H54" s="22">
        <f t="shared" si="16"/>
        <v>38701.848604438383</v>
      </c>
      <c r="I54" s="5">
        <f t="shared" si="17"/>
        <v>91513.82169816934</v>
      </c>
      <c r="J54" s="26">
        <f t="shared" si="19"/>
        <v>0.22986104161081566</v>
      </c>
      <c r="L54" s="22">
        <f t="shared" si="18"/>
        <v>156582.46357099642</v>
      </c>
      <c r="M54" s="5">
        <f>scrimecost*Meta!O51</f>
        <v>193.28399999999999</v>
      </c>
      <c r="N54" s="5">
        <f>L54-Grade11!L54</f>
        <v>5785.794988890877</v>
      </c>
      <c r="O54" s="5">
        <f>Grade11!M54-M54</f>
        <v>9.646000000000015</v>
      </c>
      <c r="P54" s="22">
        <f t="shared" si="12"/>
        <v>850.92416348833751</v>
      </c>
      <c r="Q54" s="22"/>
      <c r="R54" s="22"/>
      <c r="S54" s="22">
        <f t="shared" si="20"/>
        <v>5084.5779188751394</v>
      </c>
      <c r="T54" s="22">
        <f t="shared" si="21"/>
        <v>761.94419299679225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87868.161902808512</v>
      </c>
      <c r="D55" s="5">
        <f t="shared" si="15"/>
        <v>84616.094617182127</v>
      </c>
      <c r="E55" s="5">
        <f t="shared" si="1"/>
        <v>75116.094617182127</v>
      </c>
      <c r="F55" s="5">
        <f t="shared" si="2"/>
        <v>28888.764354228177</v>
      </c>
      <c r="G55" s="5">
        <f t="shared" si="3"/>
        <v>55727.330262953954</v>
      </c>
      <c r="H55" s="22">
        <f t="shared" si="16"/>
        <v>39669.394819549329</v>
      </c>
      <c r="I55" s="5">
        <f t="shared" si="17"/>
        <v>93611.602315623561</v>
      </c>
      <c r="J55" s="26">
        <f t="shared" si="19"/>
        <v>0.23142152990139508</v>
      </c>
      <c r="L55" s="22">
        <f t="shared" si="18"/>
        <v>160497.0251602713</v>
      </c>
      <c r="M55" s="5">
        <f>scrimecost*Meta!O52</f>
        <v>193.28399999999999</v>
      </c>
      <c r="N55" s="5">
        <f>L55-Grade11!L55</f>
        <v>5930.4398636130791</v>
      </c>
      <c r="O55" s="5">
        <f>Grade11!M55-M55</f>
        <v>9.646000000000015</v>
      </c>
      <c r="P55" s="22">
        <f t="shared" si="12"/>
        <v>873.92934214425441</v>
      </c>
      <c r="Q55" s="22"/>
      <c r="R55" s="22"/>
      <c r="S55" s="22">
        <f t="shared" si="20"/>
        <v>5213.1534729243003</v>
      </c>
      <c r="T55" s="22">
        <f t="shared" si="21"/>
        <v>749.6326807957397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90064.865950378749</v>
      </c>
      <c r="D56" s="5">
        <f t="shared" si="15"/>
        <v>86713.946982611698</v>
      </c>
      <c r="E56" s="5">
        <f t="shared" si="1"/>
        <v>77213.946982611698</v>
      </c>
      <c r="F56" s="5">
        <f t="shared" si="2"/>
        <v>29783.498388083892</v>
      </c>
      <c r="G56" s="5">
        <f t="shared" si="3"/>
        <v>56930.448594527807</v>
      </c>
      <c r="H56" s="22">
        <f t="shared" si="16"/>
        <v>40661.129690038062</v>
      </c>
      <c r="I56" s="5">
        <f t="shared" si="17"/>
        <v>95761.827448514145</v>
      </c>
      <c r="J56" s="26">
        <f t="shared" si="19"/>
        <v>0.23294395750196042</v>
      </c>
      <c r="L56" s="22">
        <f t="shared" si="18"/>
        <v>164509.45078927811</v>
      </c>
      <c r="M56" s="5">
        <f>scrimecost*Meta!O53</f>
        <v>58.410000000000004</v>
      </c>
      <c r="N56" s="5">
        <f>L56-Grade11!L56</f>
        <v>6078.7008602034475</v>
      </c>
      <c r="O56" s="5">
        <f>Grade11!M56-M56</f>
        <v>2.9149999999999991</v>
      </c>
      <c r="P56" s="22">
        <f t="shared" si="12"/>
        <v>897.50965026656968</v>
      </c>
      <c r="Q56" s="22"/>
      <c r="R56" s="22"/>
      <c r="S56" s="22">
        <f t="shared" si="20"/>
        <v>5338.3470358247732</v>
      </c>
      <c r="T56" s="22">
        <f t="shared" si="21"/>
        <v>736.60480730982601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58.410000000000004</v>
      </c>
      <c r="N57" s="5">
        <f>L57-Grade11!L57</f>
        <v>0</v>
      </c>
      <c r="O57" s="5">
        <f>Grade11!M57-M57</f>
        <v>2.9149999999999991</v>
      </c>
      <c r="Q57" s="22"/>
      <c r="R57" s="22"/>
      <c r="S57" s="22">
        <f t="shared" si="20"/>
        <v>2.8566999999999991</v>
      </c>
      <c r="T57" s="22">
        <f t="shared" si="21"/>
        <v>0.37824406766852836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58.410000000000004</v>
      </c>
      <c r="N58" s="5">
        <f>L58-Grade11!L58</f>
        <v>0</v>
      </c>
      <c r="O58" s="5">
        <f>Grade11!M58-M58</f>
        <v>2.9149999999999991</v>
      </c>
      <c r="Q58" s="22"/>
      <c r="R58" s="22"/>
      <c r="S58" s="22">
        <f t="shared" si="20"/>
        <v>2.8566999999999991</v>
      </c>
      <c r="T58" s="22">
        <f t="shared" si="21"/>
        <v>0.36295423655270004</v>
      </c>
    </row>
    <row r="59" spans="1:20" x14ac:dyDescent="0.2">
      <c r="A59" s="5">
        <v>68</v>
      </c>
      <c r="H59" s="21"/>
      <c r="I59" s="5"/>
      <c r="M59" s="5">
        <f>scrimecost*Meta!O56</f>
        <v>58.410000000000004</v>
      </c>
      <c r="N59" s="5">
        <f>L59-Grade11!L59</f>
        <v>0</v>
      </c>
      <c r="O59" s="5">
        <f>Grade11!M59-M59</f>
        <v>2.9149999999999991</v>
      </c>
      <c r="Q59" s="22"/>
      <c r="R59" s="22"/>
      <c r="S59" s="22">
        <f t="shared" si="20"/>
        <v>2.8566999999999991</v>
      </c>
      <c r="T59" s="22">
        <f t="shared" si="21"/>
        <v>0.34828246915692296</v>
      </c>
    </row>
    <row r="60" spans="1:20" x14ac:dyDescent="0.2">
      <c r="A60" s="5">
        <v>69</v>
      </c>
      <c r="H60" s="21"/>
      <c r="I60" s="5"/>
      <c r="M60" s="5">
        <f>scrimecost*Meta!O57</f>
        <v>58.410000000000004</v>
      </c>
      <c r="N60" s="5">
        <f>L60-Grade11!L60</f>
        <v>0</v>
      </c>
      <c r="O60" s="5">
        <f>Grade11!M60-M60</f>
        <v>2.9149999999999991</v>
      </c>
      <c r="Q60" s="22"/>
      <c r="R60" s="22"/>
      <c r="S60" s="22">
        <f t="shared" si="20"/>
        <v>2.8566999999999991</v>
      </c>
      <c r="T60" s="22">
        <f t="shared" si="21"/>
        <v>0.33420378137514983</v>
      </c>
    </row>
    <row r="61" spans="1:20" x14ac:dyDescent="0.2">
      <c r="A61" s="5">
        <v>70</v>
      </c>
      <c r="H61" s="21"/>
      <c r="I61" s="5"/>
      <c r="M61" s="5">
        <f>scrimecost*Meta!O58</f>
        <v>58.410000000000004</v>
      </c>
      <c r="N61" s="5">
        <f>L61-Grade11!L61</f>
        <v>0</v>
      </c>
      <c r="O61" s="5">
        <f>Grade11!M61-M61</f>
        <v>2.9149999999999991</v>
      </c>
      <c r="Q61" s="22"/>
      <c r="R61" s="22"/>
      <c r="S61" s="22">
        <f t="shared" si="20"/>
        <v>2.8566999999999991</v>
      </c>
      <c r="T61" s="22">
        <f t="shared" si="21"/>
        <v>0.32069419903855306</v>
      </c>
    </row>
    <row r="62" spans="1:20" x14ac:dyDescent="0.2">
      <c r="A62" s="5">
        <v>71</v>
      </c>
      <c r="H62" s="21"/>
      <c r="I62" s="5"/>
      <c r="M62" s="5">
        <f>scrimecost*Meta!O59</f>
        <v>58.410000000000004</v>
      </c>
      <c r="N62" s="5">
        <f>L62-Grade11!L62</f>
        <v>0</v>
      </c>
      <c r="O62" s="5">
        <f>Grade11!M62-M62</f>
        <v>2.9149999999999991</v>
      </c>
      <c r="Q62" s="22"/>
      <c r="R62" s="22"/>
      <c r="S62" s="22">
        <f t="shared" si="20"/>
        <v>2.8566999999999991</v>
      </c>
      <c r="T62" s="22">
        <f t="shared" si="21"/>
        <v>0.30773071709064226</v>
      </c>
    </row>
    <row r="63" spans="1:20" x14ac:dyDescent="0.2">
      <c r="A63" s="5">
        <v>72</v>
      </c>
      <c r="H63" s="21"/>
      <c r="M63" s="5">
        <f>scrimecost*Meta!O60</f>
        <v>58.410000000000004</v>
      </c>
      <c r="N63" s="5">
        <f>L63-Grade11!L63</f>
        <v>0</v>
      </c>
      <c r="O63" s="5">
        <f>Grade11!M63-M63</f>
        <v>2.9149999999999991</v>
      </c>
      <c r="Q63" s="22"/>
      <c r="R63" s="22"/>
      <c r="S63" s="22">
        <f t="shared" si="20"/>
        <v>2.8566999999999991</v>
      </c>
      <c r="T63" s="22">
        <f t="shared" si="21"/>
        <v>0.29529126041265408</v>
      </c>
    </row>
    <row r="64" spans="1:20" x14ac:dyDescent="0.2">
      <c r="A64" s="5">
        <v>73</v>
      </c>
      <c r="H64" s="21"/>
      <c r="M64" s="5">
        <f>scrimecost*Meta!O61</f>
        <v>58.410000000000004</v>
      </c>
      <c r="N64" s="5">
        <f>L64-Grade11!L64</f>
        <v>0</v>
      </c>
      <c r="O64" s="5">
        <f>Grade11!M64-M64</f>
        <v>2.9149999999999991</v>
      </c>
      <c r="Q64" s="22"/>
      <c r="R64" s="22"/>
      <c r="S64" s="22">
        <f t="shared" si="20"/>
        <v>2.8566999999999991</v>
      </c>
      <c r="T64" s="22">
        <f t="shared" si="21"/>
        <v>0.28335464623250461</v>
      </c>
    </row>
    <row r="65" spans="1:20" x14ac:dyDescent="0.2">
      <c r="A65" s="5">
        <v>74</v>
      </c>
      <c r="H65" s="21"/>
      <c r="M65" s="5">
        <f>scrimecost*Meta!O62</f>
        <v>58.410000000000004</v>
      </c>
      <c r="N65" s="5">
        <f>L65-Grade11!L65</f>
        <v>0</v>
      </c>
      <c r="O65" s="5">
        <f>Grade11!M65-M65</f>
        <v>2.9149999999999991</v>
      </c>
      <c r="Q65" s="22"/>
      <c r="R65" s="22"/>
      <c r="S65" s="22">
        <f t="shared" si="20"/>
        <v>2.8566999999999991</v>
      </c>
      <c r="T65" s="22">
        <f t="shared" si="21"/>
        <v>0.27190054805329139</v>
      </c>
    </row>
    <row r="66" spans="1:20" x14ac:dyDescent="0.2">
      <c r="A66" s="5">
        <v>75</v>
      </c>
      <c r="H66" s="21"/>
      <c r="M66" s="5">
        <f>scrimecost*Meta!O63</f>
        <v>58.410000000000004</v>
      </c>
      <c r="N66" s="5">
        <f>L66-Grade11!L66</f>
        <v>0</v>
      </c>
      <c r="O66" s="5">
        <f>Grade11!M66-M66</f>
        <v>2.9149999999999991</v>
      </c>
      <c r="Q66" s="22"/>
      <c r="R66" s="22"/>
      <c r="S66" s="22">
        <f t="shared" si="20"/>
        <v>2.8566999999999991</v>
      </c>
      <c r="T66" s="22">
        <f t="shared" si="21"/>
        <v>0.26090946103992085</v>
      </c>
    </row>
    <row r="67" spans="1:20" x14ac:dyDescent="0.2">
      <c r="A67" s="5">
        <v>76</v>
      </c>
      <c r="H67" s="21"/>
      <c r="M67" s="5">
        <f>scrimecost*Meta!O64</f>
        <v>58.410000000000004</v>
      </c>
      <c r="N67" s="5">
        <f>L67-Grade11!L67</f>
        <v>0</v>
      </c>
      <c r="O67" s="5">
        <f>Grade11!M67-M67</f>
        <v>2.9149999999999991</v>
      </c>
      <c r="Q67" s="22"/>
      <c r="R67" s="22"/>
      <c r="S67" s="22">
        <f t="shared" si="20"/>
        <v>2.8566999999999991</v>
      </c>
      <c r="T67" s="22">
        <f t="shared" si="21"/>
        <v>0.25036266880491836</v>
      </c>
    </row>
    <row r="68" spans="1:20" x14ac:dyDescent="0.2">
      <c r="A68" s="5">
        <v>77</v>
      </c>
      <c r="H68" s="21"/>
      <c r="M68" s="5">
        <f>scrimecost*Meta!O65</f>
        <v>58.410000000000004</v>
      </c>
      <c r="N68" s="5">
        <f>L68-Grade11!L68</f>
        <v>0</v>
      </c>
      <c r="O68" s="5">
        <f>Grade11!M68-M68</f>
        <v>2.9149999999999991</v>
      </c>
      <c r="Q68" s="22"/>
      <c r="R68" s="22"/>
      <c r="S68" s="22">
        <f t="shared" si="20"/>
        <v>2.8566999999999991</v>
      </c>
      <c r="T68" s="22">
        <f t="shared" si="21"/>
        <v>0.24024221153686165</v>
      </c>
    </row>
    <row r="69" spans="1:20" x14ac:dyDescent="0.2">
      <c r="A69" s="5">
        <v>78</v>
      </c>
      <c r="H69" s="21"/>
      <c r="M69" s="5">
        <f>scrimecost*Meta!O66</f>
        <v>58.410000000000004</v>
      </c>
      <c r="N69" s="5">
        <f>L69-Grade11!L69</f>
        <v>0</v>
      </c>
      <c r="O69" s="5">
        <f>Grade11!M69-M69</f>
        <v>2.9149999999999991</v>
      </c>
      <c r="Q69" s="22"/>
      <c r="R69" s="22"/>
      <c r="S69" s="22">
        <f t="shared" si="20"/>
        <v>2.8566999999999991</v>
      </c>
      <c r="T69" s="22">
        <f t="shared" si="21"/>
        <v>0.230530855417165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5.7142489573447364E-8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56573</v>
      </c>
      <c r="D2" s="7">
        <f>Meta!C7</f>
        <v>25388</v>
      </c>
      <c r="E2" s="1">
        <f>Meta!D7</f>
        <v>4.3999999999999997E-2</v>
      </c>
      <c r="F2" s="1">
        <f>Meta!F7</f>
        <v>0.71599999999999997</v>
      </c>
      <c r="G2" s="1">
        <f>Meta!I7</f>
        <v>1.8652741552202943</v>
      </c>
      <c r="H2" s="1">
        <f>Meta!E7</f>
        <v>0.81200000000000006</v>
      </c>
      <c r="I2" s="13"/>
      <c r="J2" s="1">
        <f>Meta!X6</f>
        <v>0.748</v>
      </c>
      <c r="K2" s="1">
        <f>Meta!D6</f>
        <v>4.4999999999999998E-2</v>
      </c>
      <c r="L2" s="29"/>
      <c r="N2" s="22">
        <f>Meta!T7</f>
        <v>74574</v>
      </c>
      <c r="O2" s="22">
        <f>Meta!U7</f>
        <v>32647</v>
      </c>
      <c r="P2" s="1">
        <f>Meta!V7</f>
        <v>3.6999999999999998E-2</v>
      </c>
      <c r="Q2" s="1">
        <f>Meta!X7</f>
        <v>0.755</v>
      </c>
      <c r="R2" s="22">
        <f>Meta!W7</f>
        <v>1044</v>
      </c>
      <c r="T2" s="12">
        <f>IRR(S5:S69)+1</f>
        <v>1.0394149101896935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2821.8487599138311</v>
      </c>
      <c r="D9" s="5">
        <f t="shared" ref="D9:D36" si="0">IF(A9&lt;startage,1,0)*(C9*(1-initialunempprob))+IF(A9=startage,1,0)*(C9*(1-unempprob))+IF(A9&gt;startage,1,0)*(C9*(1-unempprob)+unempprob*300*52)</f>
        <v>2694.8655657177087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206.1572157774047</v>
      </c>
      <c r="G9" s="5">
        <f t="shared" ref="G9:G56" si="3">D9-F9</f>
        <v>2488.7083499403038</v>
      </c>
      <c r="H9" s="22">
        <f>0.1*Grade12!H9</f>
        <v>1273.9657932289065</v>
      </c>
      <c r="I9" s="5">
        <f t="shared" ref="I9:I36" si="4">G9+IF(A9&lt;startage,1,0)*(H9*(1-initialunempprob))+IF(A9&gt;=startage,1,0)*(H9*(1-unempprob))</f>
        <v>3705.3456824739096</v>
      </c>
      <c r="J9" s="26">
        <f t="shared" ref="J9:J56" si="5">(F9-(IF(A9&gt;startage,1,0)*(unempprob*300*52)))/(IF(A9&lt;startage,1,0)*((C9+H9)*(1-initialunempprob))+IF(A9&gt;=startage,1,0)*((C9+H9)*(1-unempprob)))</f>
        <v>5.2705372114020377E-2</v>
      </c>
      <c r="L9" s="22">
        <f>0.1*Grade12!L9</f>
        <v>5154.2939059010241</v>
      </c>
      <c r="M9" s="5">
        <f>scrimecost*Meta!O6</f>
        <v>3441.0239999999999</v>
      </c>
      <c r="N9" s="5">
        <f>L9-Grade12!L9</f>
        <v>-46388.645153109217</v>
      </c>
      <c r="O9" s="5"/>
      <c r="P9" s="22"/>
      <c r="Q9" s="22">
        <f>0.05*feel*Grade12!G9</f>
        <v>293.29887419152277</v>
      </c>
      <c r="R9" s="22">
        <f>coltuition</f>
        <v>8279</v>
      </c>
      <c r="S9" s="22">
        <f t="shared" ref="S9:S40" si="6">IF(A9&lt;startage,1,0)*(N9-Q9-R9)+IF(A9&gt;=startage,1,0)*completionprob*(N9*spart+O9+P9)</f>
        <v>-54960.944027300742</v>
      </c>
      <c r="T9" s="22">
        <f t="shared" ref="T9:T40" si="7">S9/sreturn^(A9-startage+1)</f>
        <v>-54960.944027300742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30329.589804088915</v>
      </c>
      <c r="D10" s="5">
        <f t="shared" si="0"/>
        <v>28995.087852709003</v>
      </c>
      <c r="E10" s="5">
        <f t="shared" si="1"/>
        <v>19495.087852709003</v>
      </c>
      <c r="F10" s="5">
        <f t="shared" si="2"/>
        <v>6666.89618390949</v>
      </c>
      <c r="G10" s="5">
        <f t="shared" si="3"/>
        <v>22328.191668799511</v>
      </c>
      <c r="H10" s="22">
        <f t="shared" ref="H10:H36" si="10">benefits*B10/expnorm</f>
        <v>13610.867833528528</v>
      </c>
      <c r="I10" s="5">
        <f t="shared" si="4"/>
        <v>35340.181317652779</v>
      </c>
      <c r="J10" s="26">
        <f t="shared" si="5"/>
        <v>0.15870887908499567</v>
      </c>
      <c r="L10" s="22">
        <f t="shared" ref="L10:L36" si="11">(sincome+sbenefits)*(1-sunemp)*B10/expnorm</f>
        <v>55355.842845420979</v>
      </c>
      <c r="M10" s="5">
        <f>scrimecost*Meta!O7</f>
        <v>3678.0120000000002</v>
      </c>
      <c r="N10" s="5">
        <f>L10-Grade12!L10</f>
        <v>2524.3303099354889</v>
      </c>
      <c r="O10" s="5">
        <f>Grade12!M10-M10</f>
        <v>63.41399999999976</v>
      </c>
      <c r="P10" s="22">
        <f t="shared" ref="P10:P56" si="12">(spart-initialspart)*(L10*J10+nptrans)</f>
        <v>107.37624638161368</v>
      </c>
      <c r="Q10" s="22"/>
      <c r="R10" s="22"/>
      <c r="S10" s="22">
        <f t="shared" si="6"/>
        <v>1686.247619870921</v>
      </c>
      <c r="T10" s="22">
        <f t="shared" si="7"/>
        <v>1622.3046286330261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31087.829549191134</v>
      </c>
      <c r="D11" s="5">
        <f t="shared" si="0"/>
        <v>30406.365049026725</v>
      </c>
      <c r="E11" s="5">
        <f t="shared" si="1"/>
        <v>20906.365049026725</v>
      </c>
      <c r="F11" s="5">
        <f t="shared" si="2"/>
        <v>7127.6781885072251</v>
      </c>
      <c r="G11" s="5">
        <f t="shared" si="3"/>
        <v>23278.686860519498</v>
      </c>
      <c r="H11" s="22">
        <f t="shared" si="10"/>
        <v>13951.139529366739</v>
      </c>
      <c r="I11" s="5">
        <f t="shared" si="4"/>
        <v>36615.976250594103</v>
      </c>
      <c r="J11" s="26">
        <f t="shared" si="5"/>
        <v>0.14959797767917471</v>
      </c>
      <c r="L11" s="22">
        <f t="shared" si="11"/>
        <v>56739.738916556496</v>
      </c>
      <c r="M11" s="5">
        <f>scrimecost*Meta!O8</f>
        <v>3522.4560000000001</v>
      </c>
      <c r="N11" s="5">
        <f>L11-Grade12!L11</f>
        <v>2587.438567683872</v>
      </c>
      <c r="O11" s="5">
        <f>Grade12!M11-M11</f>
        <v>60.731999999999971</v>
      </c>
      <c r="P11" s="22">
        <f t="shared" si="12"/>
        <v>105.29505137172863</v>
      </c>
      <c r="Q11" s="22"/>
      <c r="R11" s="22"/>
      <c r="S11" s="22">
        <f t="shared" si="6"/>
        <v>1721.0690540181183</v>
      </c>
      <c r="T11" s="22">
        <f t="shared" si="7"/>
        <v>1593.0170019903208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31865.025287920911</v>
      </c>
      <c r="D12" s="5">
        <f t="shared" si="0"/>
        <v>31149.364175252391</v>
      </c>
      <c r="E12" s="5">
        <f t="shared" si="1"/>
        <v>21649.364175252391</v>
      </c>
      <c r="F12" s="5">
        <f t="shared" si="2"/>
        <v>7370.2674032199056</v>
      </c>
      <c r="G12" s="5">
        <f t="shared" si="3"/>
        <v>23779.096772032484</v>
      </c>
      <c r="H12" s="22">
        <f t="shared" si="10"/>
        <v>14299.918017600907</v>
      </c>
      <c r="I12" s="5">
        <f t="shared" si="4"/>
        <v>37449.818396858951</v>
      </c>
      <c r="J12" s="26">
        <f t="shared" si="5"/>
        <v>0.15144593708980372</v>
      </c>
      <c r="L12" s="22">
        <f t="shared" si="11"/>
        <v>58158.23238947041</v>
      </c>
      <c r="M12" s="5">
        <f>scrimecost*Meta!O9</f>
        <v>3198.8160000000003</v>
      </c>
      <c r="N12" s="5">
        <f>L12-Grade12!L12</f>
        <v>2652.1245318759757</v>
      </c>
      <c r="O12" s="5">
        <f>Grade12!M12-M12</f>
        <v>55.151999999999589</v>
      </c>
      <c r="P12" s="22">
        <f t="shared" si="12"/>
        <v>107.53279602596955</v>
      </c>
      <c r="Q12" s="22"/>
      <c r="R12" s="22"/>
      <c r="S12" s="22">
        <f t="shared" si="6"/>
        <v>1758.0115198849728</v>
      </c>
      <c r="T12" s="22">
        <f t="shared" si="7"/>
        <v>1565.5065513719321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32661.650920118933</v>
      </c>
      <c r="D13" s="5">
        <f t="shared" si="0"/>
        <v>31910.938279633701</v>
      </c>
      <c r="E13" s="5">
        <f t="shared" si="1"/>
        <v>22410.938279633701</v>
      </c>
      <c r="F13" s="5">
        <f t="shared" si="2"/>
        <v>7618.9213483004032</v>
      </c>
      <c r="G13" s="5">
        <f t="shared" si="3"/>
        <v>24292.016931333299</v>
      </c>
      <c r="H13" s="22">
        <f t="shared" si="10"/>
        <v>14657.41596804093</v>
      </c>
      <c r="I13" s="5">
        <f t="shared" si="4"/>
        <v>38304.506596780426</v>
      </c>
      <c r="J13" s="26">
        <f t="shared" si="5"/>
        <v>0.1532488243196857</v>
      </c>
      <c r="L13" s="22">
        <f t="shared" si="11"/>
        <v>59612.188199207165</v>
      </c>
      <c r="M13" s="5">
        <f>scrimecost*Meta!O10</f>
        <v>2931.5519999999997</v>
      </c>
      <c r="N13" s="5">
        <f>L13-Grade12!L13</f>
        <v>2718.4276451728656</v>
      </c>
      <c r="O13" s="5">
        <f>Grade12!M13-M13</f>
        <v>50.544000000000324</v>
      </c>
      <c r="P13" s="22">
        <f t="shared" si="12"/>
        <v>109.82648429656648</v>
      </c>
      <c r="Q13" s="22"/>
      <c r="R13" s="22"/>
      <c r="S13" s="22">
        <f t="shared" si="6"/>
        <v>1796.7800853984893</v>
      </c>
      <c r="T13" s="22">
        <f t="shared" si="7"/>
        <v>1539.3563086098902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33478.192193121904</v>
      </c>
      <c r="D14" s="5">
        <f t="shared" si="0"/>
        <v>32691.55173662454</v>
      </c>
      <c r="E14" s="5">
        <f t="shared" si="1"/>
        <v>23191.55173662454</v>
      </c>
      <c r="F14" s="5">
        <f t="shared" si="2"/>
        <v>7873.7916420079127</v>
      </c>
      <c r="G14" s="5">
        <f t="shared" si="3"/>
        <v>24817.760094616628</v>
      </c>
      <c r="H14" s="22">
        <f t="shared" si="10"/>
        <v>15023.85136724195</v>
      </c>
      <c r="I14" s="5">
        <f t="shared" si="4"/>
        <v>39180.562001699931</v>
      </c>
      <c r="J14" s="26">
        <f t="shared" si="5"/>
        <v>0.15500773869030224</v>
      </c>
      <c r="L14" s="22">
        <f t="shared" si="11"/>
        <v>61102.492904187347</v>
      </c>
      <c r="M14" s="5">
        <f>scrimecost*Meta!O11</f>
        <v>2739.4560000000001</v>
      </c>
      <c r="N14" s="5">
        <f>L14-Grade12!L14</f>
        <v>2786.388336302196</v>
      </c>
      <c r="O14" s="5">
        <f>Grade12!M14-M14</f>
        <v>47.231999999999971</v>
      </c>
      <c r="P14" s="22">
        <f t="shared" si="12"/>
        <v>112.17751477392834</v>
      </c>
      <c r="Q14" s="22"/>
      <c r="R14" s="22"/>
      <c r="S14" s="22">
        <f t="shared" si="6"/>
        <v>1837.6637594498541</v>
      </c>
      <c r="T14" s="22">
        <f t="shared" si="7"/>
        <v>1514.6815615802936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34315.146997949945</v>
      </c>
      <c r="D15" s="5">
        <f t="shared" si="0"/>
        <v>33491.680530040147</v>
      </c>
      <c r="E15" s="5">
        <f t="shared" si="1"/>
        <v>23991.680530040147</v>
      </c>
      <c r="F15" s="5">
        <f t="shared" si="2"/>
        <v>8135.0336930581079</v>
      </c>
      <c r="G15" s="5">
        <f t="shared" si="3"/>
        <v>25356.64683698204</v>
      </c>
      <c r="H15" s="22">
        <f t="shared" si="10"/>
        <v>15399.447651422999</v>
      </c>
      <c r="I15" s="5">
        <f t="shared" si="4"/>
        <v>40078.518791742426</v>
      </c>
      <c r="J15" s="26">
        <f t="shared" si="5"/>
        <v>0.15672375271041594</v>
      </c>
      <c r="L15" s="22">
        <f t="shared" si="11"/>
        <v>62630.055226792021</v>
      </c>
      <c r="M15" s="5">
        <f>scrimecost*Meta!O12</f>
        <v>2617.308</v>
      </c>
      <c r="N15" s="5">
        <f>L15-Grade12!L15</f>
        <v>2856.0480447097507</v>
      </c>
      <c r="O15" s="5">
        <f>Grade12!M15-M15</f>
        <v>45.126000000000204</v>
      </c>
      <c r="P15" s="22">
        <f t="shared" si="12"/>
        <v>114.58732101322423</v>
      </c>
      <c r="Q15" s="22"/>
      <c r="R15" s="22"/>
      <c r="S15" s="22">
        <f t="shared" si="6"/>
        <v>1880.616030952498</v>
      </c>
      <c r="T15" s="22">
        <f t="shared" si="7"/>
        <v>1491.3050189829867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35173.025672898693</v>
      </c>
      <c r="D16" s="5">
        <f t="shared" si="0"/>
        <v>34311.812543291147</v>
      </c>
      <c r="E16" s="5">
        <f t="shared" si="1"/>
        <v>24811.812543291147</v>
      </c>
      <c r="F16" s="5">
        <f t="shared" si="2"/>
        <v>8402.8067953845602</v>
      </c>
      <c r="G16" s="5">
        <f t="shared" si="3"/>
        <v>25909.005747906587</v>
      </c>
      <c r="H16" s="22">
        <f t="shared" si="10"/>
        <v>15784.433842708571</v>
      </c>
      <c r="I16" s="5">
        <f t="shared" si="4"/>
        <v>40998.924501535977</v>
      </c>
      <c r="J16" s="26">
        <f t="shared" si="5"/>
        <v>0.15839791273003909</v>
      </c>
      <c r="L16" s="22">
        <f t="shared" si="11"/>
        <v>64195.806607461811</v>
      </c>
      <c r="M16" s="5">
        <f>scrimecost*Meta!O13</f>
        <v>2197.62</v>
      </c>
      <c r="N16" s="5">
        <f>L16-Grade12!L16</f>
        <v>2927.4492458274835</v>
      </c>
      <c r="O16" s="5">
        <f>Grade12!M16-M16</f>
        <v>37.889999999999873</v>
      </c>
      <c r="P16" s="22">
        <f t="shared" si="12"/>
        <v>117.05737240850252</v>
      </c>
      <c r="Q16" s="22"/>
      <c r="R16" s="22"/>
      <c r="S16" s="22">
        <f t="shared" si="6"/>
        <v>1920.519301042701</v>
      </c>
      <c r="T16" s="22">
        <f t="shared" si="7"/>
        <v>1465.1971977154792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36052.351314721171</v>
      </c>
      <c r="D17" s="5">
        <f t="shared" si="0"/>
        <v>35152.447856873441</v>
      </c>
      <c r="E17" s="5">
        <f t="shared" si="1"/>
        <v>25652.447856873441</v>
      </c>
      <c r="F17" s="5">
        <f t="shared" si="2"/>
        <v>8677.2742252691787</v>
      </c>
      <c r="G17" s="5">
        <f t="shared" si="3"/>
        <v>26475.173631604262</v>
      </c>
      <c r="H17" s="22">
        <f t="shared" si="10"/>
        <v>16179.044688776288</v>
      </c>
      <c r="I17" s="5">
        <f t="shared" si="4"/>
        <v>41942.340354074389</v>
      </c>
      <c r="J17" s="26">
        <f t="shared" si="5"/>
        <v>0.16003123957845192</v>
      </c>
      <c r="L17" s="22">
        <f t="shared" si="11"/>
        <v>65800.701772648361</v>
      </c>
      <c r="M17" s="5">
        <f>scrimecost*Meta!O14</f>
        <v>2197.62</v>
      </c>
      <c r="N17" s="5">
        <f>L17-Grade12!L17</f>
        <v>3000.6354769731697</v>
      </c>
      <c r="O17" s="5">
        <f>Grade12!M17-M17</f>
        <v>37.889999999999873</v>
      </c>
      <c r="P17" s="22">
        <f t="shared" si="12"/>
        <v>119.5891750886628</v>
      </c>
      <c r="Q17" s="22"/>
      <c r="R17" s="22"/>
      <c r="S17" s="22">
        <f t="shared" si="6"/>
        <v>1967.4426756851656</v>
      </c>
      <c r="T17" s="22">
        <f t="shared" si="7"/>
        <v>1444.0776559520789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36953.660097589192</v>
      </c>
      <c r="D18" s="5">
        <f t="shared" si="0"/>
        <v>36014.099053295271</v>
      </c>
      <c r="E18" s="5">
        <f t="shared" si="1"/>
        <v>26514.099053295271</v>
      </c>
      <c r="F18" s="5">
        <f t="shared" si="2"/>
        <v>8958.6033409009069</v>
      </c>
      <c r="G18" s="5">
        <f t="shared" si="3"/>
        <v>27055.495712394364</v>
      </c>
      <c r="H18" s="22">
        <f t="shared" si="10"/>
        <v>16583.520805995693</v>
      </c>
      <c r="I18" s="5">
        <f t="shared" si="4"/>
        <v>42909.341602926244</v>
      </c>
      <c r="J18" s="26">
        <f t="shared" si="5"/>
        <v>0.16162472918665957</v>
      </c>
      <c r="L18" s="22">
        <f t="shared" si="11"/>
        <v>67445.719316964576</v>
      </c>
      <c r="M18" s="5">
        <f>scrimecost*Meta!O15</f>
        <v>2197.62</v>
      </c>
      <c r="N18" s="5">
        <f>L18-Grade12!L18</f>
        <v>3075.651363897523</v>
      </c>
      <c r="O18" s="5">
        <f>Grade12!M18-M18</f>
        <v>37.889999999999873</v>
      </c>
      <c r="P18" s="22">
        <f t="shared" si="12"/>
        <v>122.18427283582707</v>
      </c>
      <c r="Q18" s="22"/>
      <c r="R18" s="22"/>
      <c r="S18" s="22">
        <f t="shared" si="6"/>
        <v>2015.5391346937067</v>
      </c>
      <c r="T18" s="22">
        <f t="shared" si="7"/>
        <v>1423.281333234145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37877.501600028911</v>
      </c>
      <c r="D19" s="5">
        <f t="shared" si="0"/>
        <v>36897.291529627641</v>
      </c>
      <c r="E19" s="5">
        <f t="shared" si="1"/>
        <v>27397.291529627641</v>
      </c>
      <c r="F19" s="5">
        <f t="shared" si="2"/>
        <v>9246.965684423425</v>
      </c>
      <c r="G19" s="5">
        <f t="shared" si="3"/>
        <v>27650.325845204214</v>
      </c>
      <c r="H19" s="22">
        <f t="shared" si="10"/>
        <v>16998.108826145584</v>
      </c>
      <c r="I19" s="5">
        <f t="shared" si="4"/>
        <v>43900.517882999389</v>
      </c>
      <c r="J19" s="26">
        <f t="shared" si="5"/>
        <v>0.16317935319466695</v>
      </c>
      <c r="L19" s="22">
        <f t="shared" si="11"/>
        <v>69131.862299888671</v>
      </c>
      <c r="M19" s="5">
        <f>scrimecost*Meta!O16</f>
        <v>2197.62</v>
      </c>
      <c r="N19" s="5">
        <f>L19-Grade12!L19</f>
        <v>3152.5426479949383</v>
      </c>
      <c r="O19" s="5">
        <f>Grade12!M19-M19</f>
        <v>37.889999999999873</v>
      </c>
      <c r="P19" s="22">
        <f t="shared" si="12"/>
        <v>124.8442480266704</v>
      </c>
      <c r="Q19" s="22"/>
      <c r="R19" s="22"/>
      <c r="S19" s="22">
        <f t="shared" si="6"/>
        <v>2064.8380051774334</v>
      </c>
      <c r="T19" s="22">
        <f t="shared" si="7"/>
        <v>1402.8025970545868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38824.439140029637</v>
      </c>
      <c r="D20" s="5">
        <f t="shared" si="0"/>
        <v>37802.563817868337</v>
      </c>
      <c r="E20" s="5">
        <f t="shared" si="1"/>
        <v>28302.563817868337</v>
      </c>
      <c r="F20" s="5">
        <f t="shared" si="2"/>
        <v>9542.5370865340119</v>
      </c>
      <c r="G20" s="5">
        <f t="shared" si="3"/>
        <v>28260.026731334325</v>
      </c>
      <c r="H20" s="22">
        <f t="shared" si="10"/>
        <v>17423.061546799221</v>
      </c>
      <c r="I20" s="5">
        <f t="shared" si="4"/>
        <v>44916.473570074377</v>
      </c>
      <c r="J20" s="26">
        <f t="shared" si="5"/>
        <v>0.16469605954394251</v>
      </c>
      <c r="L20" s="22">
        <f t="shared" si="11"/>
        <v>70860.15885738589</v>
      </c>
      <c r="M20" s="5">
        <f>scrimecost*Meta!O17</f>
        <v>2197.62</v>
      </c>
      <c r="N20" s="5">
        <f>L20-Grade12!L20</f>
        <v>3231.3562141948205</v>
      </c>
      <c r="O20" s="5">
        <f>Grade12!M20-M20</f>
        <v>37.889999999999873</v>
      </c>
      <c r="P20" s="22">
        <f t="shared" si="12"/>
        <v>127.57072259728488</v>
      </c>
      <c r="Q20" s="22"/>
      <c r="R20" s="22"/>
      <c r="S20" s="22">
        <f t="shared" si="6"/>
        <v>2115.3693474232718</v>
      </c>
      <c r="T20" s="22">
        <f t="shared" si="7"/>
        <v>1382.6359366283698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39795.05011853038</v>
      </c>
      <c r="D21" s="5">
        <f t="shared" si="0"/>
        <v>38730.467913315042</v>
      </c>
      <c r="E21" s="5">
        <f t="shared" si="1"/>
        <v>29230.467913315042</v>
      </c>
      <c r="F21" s="5">
        <f t="shared" si="2"/>
        <v>9845.4977736973615</v>
      </c>
      <c r="G21" s="5">
        <f t="shared" si="3"/>
        <v>28884.970139617682</v>
      </c>
      <c r="H21" s="22">
        <f t="shared" si="10"/>
        <v>17858.638085469203</v>
      </c>
      <c r="I21" s="5">
        <f t="shared" si="4"/>
        <v>45957.82814932624</v>
      </c>
      <c r="J21" s="26">
        <f t="shared" si="5"/>
        <v>0.16617577305543083</v>
      </c>
      <c r="L21" s="22">
        <f t="shared" si="11"/>
        <v>72631.662828820539</v>
      </c>
      <c r="M21" s="5">
        <f>scrimecost*Meta!O18</f>
        <v>1771.6680000000001</v>
      </c>
      <c r="N21" s="5">
        <f>L21-Grade12!L21</f>
        <v>3312.1401195497019</v>
      </c>
      <c r="O21" s="5">
        <f>Grade12!M21-M21</f>
        <v>30.546000000000049</v>
      </c>
      <c r="P21" s="22">
        <f t="shared" si="12"/>
        <v>130.36535903216469</v>
      </c>
      <c r="Q21" s="22"/>
      <c r="R21" s="22"/>
      <c r="S21" s="22">
        <f t="shared" si="6"/>
        <v>2161.2006452252581</v>
      </c>
      <c r="T21" s="22">
        <f t="shared" si="7"/>
        <v>1359.0260448521465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40789.926371493639</v>
      </c>
      <c r="D22" s="5">
        <f t="shared" si="0"/>
        <v>39681.569611147919</v>
      </c>
      <c r="E22" s="5">
        <f t="shared" si="1"/>
        <v>30181.569611147919</v>
      </c>
      <c r="F22" s="5">
        <f t="shared" si="2"/>
        <v>10156.032478039795</v>
      </c>
      <c r="G22" s="5">
        <f t="shared" si="3"/>
        <v>29525.537133108126</v>
      </c>
      <c r="H22" s="22">
        <f t="shared" si="10"/>
        <v>18305.104037605928</v>
      </c>
      <c r="I22" s="5">
        <f t="shared" si="4"/>
        <v>47025.216593059391</v>
      </c>
      <c r="J22" s="26">
        <f t="shared" si="5"/>
        <v>0.16761939599346823</v>
      </c>
      <c r="L22" s="22">
        <f t="shared" si="11"/>
        <v>74447.454399541035</v>
      </c>
      <c r="M22" s="5">
        <f>scrimecost*Meta!O19</f>
        <v>1771.6680000000001</v>
      </c>
      <c r="N22" s="5">
        <f>L22-Grade12!L22</f>
        <v>3394.943622538427</v>
      </c>
      <c r="O22" s="5">
        <f>Grade12!M22-M22</f>
        <v>30.546000000000049</v>
      </c>
      <c r="P22" s="22">
        <f t="shared" si="12"/>
        <v>133.22986137791648</v>
      </c>
      <c r="Q22" s="22"/>
      <c r="R22" s="22"/>
      <c r="S22" s="22">
        <f t="shared" si="6"/>
        <v>2214.2901366722767</v>
      </c>
      <c r="T22" s="22">
        <f t="shared" si="7"/>
        <v>1339.6096717018527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41809.674530780969</v>
      </c>
      <c r="D23" s="5">
        <f t="shared" si="0"/>
        <v>40656.448851426605</v>
      </c>
      <c r="E23" s="5">
        <f t="shared" si="1"/>
        <v>31156.448851426605</v>
      </c>
      <c r="F23" s="5">
        <f t="shared" si="2"/>
        <v>10474.330549990787</v>
      </c>
      <c r="G23" s="5">
        <f t="shared" si="3"/>
        <v>30182.118301435818</v>
      </c>
      <c r="H23" s="22">
        <f t="shared" si="10"/>
        <v>18762.73163854608</v>
      </c>
      <c r="I23" s="5">
        <f t="shared" si="4"/>
        <v>48119.289747885865</v>
      </c>
      <c r="J23" s="26">
        <f t="shared" si="5"/>
        <v>0.16902780861594374</v>
      </c>
      <c r="L23" s="22">
        <f t="shared" si="11"/>
        <v>76308.640759529575</v>
      </c>
      <c r="M23" s="5">
        <f>scrimecost*Meta!O20</f>
        <v>1771.6680000000001</v>
      </c>
      <c r="N23" s="5">
        <f>L23-Grade12!L23</f>
        <v>3479.8172131019091</v>
      </c>
      <c r="O23" s="5">
        <f>Grade12!M23-M23</f>
        <v>30.546000000000049</v>
      </c>
      <c r="P23" s="22">
        <f t="shared" si="12"/>
        <v>136.1659762823121</v>
      </c>
      <c r="Q23" s="22"/>
      <c r="R23" s="22"/>
      <c r="S23" s="22">
        <f t="shared" si="6"/>
        <v>2268.7068654054938</v>
      </c>
      <c r="T23" s="22">
        <f t="shared" si="7"/>
        <v>1320.4841472231465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42854.916394050495</v>
      </c>
      <c r="D24" s="5">
        <f t="shared" si="0"/>
        <v>41655.700072712272</v>
      </c>
      <c r="E24" s="5">
        <f t="shared" si="1"/>
        <v>32155.700072712272</v>
      </c>
      <c r="F24" s="5">
        <f t="shared" si="2"/>
        <v>10800.586073740556</v>
      </c>
      <c r="G24" s="5">
        <f t="shared" si="3"/>
        <v>30855.113998971716</v>
      </c>
      <c r="H24" s="22">
        <f t="shared" si="10"/>
        <v>19231.799929509729</v>
      </c>
      <c r="I24" s="5">
        <f t="shared" si="4"/>
        <v>49240.714731583015</v>
      </c>
      <c r="J24" s="26">
        <f t="shared" si="5"/>
        <v>0.17040186971104182</v>
      </c>
      <c r="L24" s="22">
        <f t="shared" si="11"/>
        <v>78216.356778517787</v>
      </c>
      <c r="M24" s="5">
        <f>scrimecost*Meta!O21</f>
        <v>1771.6680000000001</v>
      </c>
      <c r="N24" s="5">
        <f>L24-Grade12!L24</f>
        <v>3566.8126434294099</v>
      </c>
      <c r="O24" s="5">
        <f>Grade12!M24-M24</f>
        <v>30.546000000000049</v>
      </c>
      <c r="P24" s="22">
        <f t="shared" si="12"/>
        <v>139.17549405931757</v>
      </c>
      <c r="Q24" s="22"/>
      <c r="R24" s="22"/>
      <c r="S24" s="22">
        <f t="shared" si="6"/>
        <v>2324.4840123570002</v>
      </c>
      <c r="T24" s="22">
        <f t="shared" si="7"/>
        <v>1301.6446196458787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43926.289303901765</v>
      </c>
      <c r="D25" s="5">
        <f t="shared" si="0"/>
        <v>42679.932574530088</v>
      </c>
      <c r="E25" s="5">
        <f t="shared" si="1"/>
        <v>33179.932574530088</v>
      </c>
      <c r="F25" s="5">
        <f t="shared" si="2"/>
        <v>11134.997985584074</v>
      </c>
      <c r="G25" s="5">
        <f t="shared" si="3"/>
        <v>31544.934588946016</v>
      </c>
      <c r="H25" s="22">
        <f t="shared" si="10"/>
        <v>19712.594927747476</v>
      </c>
      <c r="I25" s="5">
        <f t="shared" si="4"/>
        <v>50390.1753398726</v>
      </c>
      <c r="J25" s="26">
        <f t="shared" si="5"/>
        <v>0.17174241712089361</v>
      </c>
      <c r="L25" s="22">
        <f t="shared" si="11"/>
        <v>80171.765697980751</v>
      </c>
      <c r="M25" s="5">
        <f>scrimecost*Meta!O22</f>
        <v>1771.6680000000001</v>
      </c>
      <c r="N25" s="5">
        <f>L25-Grade12!L25</f>
        <v>3655.9829595151823</v>
      </c>
      <c r="O25" s="5">
        <f>Grade12!M25-M25</f>
        <v>30.546000000000049</v>
      </c>
      <c r="P25" s="22">
        <f t="shared" si="12"/>
        <v>142.26024978074824</v>
      </c>
      <c r="Q25" s="22"/>
      <c r="R25" s="22"/>
      <c r="S25" s="22">
        <f t="shared" si="6"/>
        <v>2381.6555879823454</v>
      </c>
      <c r="T25" s="22">
        <f t="shared" si="7"/>
        <v>1283.0863355119677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45024.446536499301</v>
      </c>
      <c r="D26" s="5">
        <f t="shared" si="0"/>
        <v>43729.770888893334</v>
      </c>
      <c r="E26" s="5">
        <f t="shared" si="1"/>
        <v>34229.770888893334</v>
      </c>
      <c r="F26" s="5">
        <f t="shared" si="2"/>
        <v>11477.770195223673</v>
      </c>
      <c r="G26" s="5">
        <f t="shared" si="3"/>
        <v>32252.000693669659</v>
      </c>
      <c r="H26" s="22">
        <f t="shared" si="10"/>
        <v>20205.409800941161</v>
      </c>
      <c r="I26" s="5">
        <f t="shared" si="4"/>
        <v>51568.372463369407</v>
      </c>
      <c r="J26" s="26">
        <f t="shared" si="5"/>
        <v>0.17305026825245629</v>
      </c>
      <c r="L26" s="22">
        <f t="shared" si="11"/>
        <v>82176.059840430258</v>
      </c>
      <c r="M26" s="5">
        <f>scrimecost*Meta!O23</f>
        <v>1374.9479999999999</v>
      </c>
      <c r="N26" s="5">
        <f>L26-Grade12!L26</f>
        <v>3747.382533503056</v>
      </c>
      <c r="O26" s="5">
        <f>Grade12!M26-M26</f>
        <v>23.706000000000131</v>
      </c>
      <c r="P26" s="22">
        <f t="shared" si="12"/>
        <v>145.42212439521464</v>
      </c>
      <c r="Q26" s="22"/>
      <c r="R26" s="22"/>
      <c r="S26" s="22">
        <f t="shared" si="6"/>
        <v>2434.702372998298</v>
      </c>
      <c r="T26" s="22">
        <f t="shared" si="7"/>
        <v>1261.9259125936849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46150.057699911777</v>
      </c>
      <c r="D27" s="5">
        <f t="shared" si="0"/>
        <v>44805.855161115658</v>
      </c>
      <c r="E27" s="5">
        <f t="shared" si="1"/>
        <v>35305.855161115658</v>
      </c>
      <c r="F27" s="5">
        <f t="shared" si="2"/>
        <v>11909.697226215827</v>
      </c>
      <c r="G27" s="5">
        <f t="shared" si="3"/>
        <v>32896.157934899835</v>
      </c>
      <c r="H27" s="22">
        <f t="shared" si="10"/>
        <v>20710.545045964689</v>
      </c>
      <c r="I27" s="5">
        <f t="shared" si="4"/>
        <v>52695.438998842073</v>
      </c>
      <c r="J27" s="26">
        <f t="shared" si="5"/>
        <v>0.17558697009744673</v>
      </c>
      <c r="L27" s="22">
        <f t="shared" si="11"/>
        <v>84230.461336441018</v>
      </c>
      <c r="M27" s="5">
        <f>scrimecost*Meta!O24</f>
        <v>1374.9479999999999</v>
      </c>
      <c r="N27" s="5">
        <f>L27-Grade12!L27</f>
        <v>3841.0670968406193</v>
      </c>
      <c r="O27" s="5">
        <f>Grade12!M27-M27</f>
        <v>23.706000000000131</v>
      </c>
      <c r="P27" s="22">
        <f t="shared" si="12"/>
        <v>149.40640047183081</v>
      </c>
      <c r="Q27" s="22"/>
      <c r="R27" s="22"/>
      <c r="S27" s="22">
        <f t="shared" si="6"/>
        <v>2495.3718635722371</v>
      </c>
      <c r="T27" s="22">
        <f t="shared" si="7"/>
        <v>1244.3263869847854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47303.809142409569</v>
      </c>
      <c r="D28" s="5">
        <f t="shared" si="0"/>
        <v>45908.841540143549</v>
      </c>
      <c r="E28" s="5">
        <f t="shared" si="1"/>
        <v>36408.841540143549</v>
      </c>
      <c r="F28" s="5">
        <f t="shared" si="2"/>
        <v>12380.120916871223</v>
      </c>
      <c r="G28" s="5">
        <f t="shared" si="3"/>
        <v>33528.720623272326</v>
      </c>
      <c r="H28" s="22">
        <f t="shared" si="10"/>
        <v>21228.308672113802</v>
      </c>
      <c r="I28" s="5">
        <f t="shared" si="4"/>
        <v>53822.983713813119</v>
      </c>
      <c r="J28" s="26">
        <f t="shared" si="5"/>
        <v>0.17848457096229686</v>
      </c>
      <c r="L28" s="22">
        <f t="shared" si="11"/>
        <v>86336.222869852034</v>
      </c>
      <c r="M28" s="5">
        <f>scrimecost*Meta!O25</f>
        <v>1374.9479999999999</v>
      </c>
      <c r="N28" s="5">
        <f>L28-Grade12!L28</f>
        <v>3937.0937742616225</v>
      </c>
      <c r="O28" s="5">
        <f>Grade12!M28-M28</f>
        <v>23.706000000000131</v>
      </c>
      <c r="P28" s="22">
        <f t="shared" si="12"/>
        <v>153.74578588201561</v>
      </c>
      <c r="Q28" s="22"/>
      <c r="R28" s="22"/>
      <c r="S28" s="22">
        <f t="shared" si="6"/>
        <v>2557.7655593850277</v>
      </c>
      <c r="T28" s="22">
        <f t="shared" si="7"/>
        <v>1227.0742136882648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48486.404370969816</v>
      </c>
      <c r="D29" s="5">
        <f t="shared" si="0"/>
        <v>47039.402578647147</v>
      </c>
      <c r="E29" s="5">
        <f t="shared" si="1"/>
        <v>37539.402578647147</v>
      </c>
      <c r="F29" s="5">
        <f t="shared" si="2"/>
        <v>12862.305199793009</v>
      </c>
      <c r="G29" s="5">
        <f t="shared" si="3"/>
        <v>34177.097378854138</v>
      </c>
      <c r="H29" s="22">
        <f t="shared" si="10"/>
        <v>21759.016388916651</v>
      </c>
      <c r="I29" s="5">
        <f t="shared" si="4"/>
        <v>54978.71704665845</v>
      </c>
      <c r="J29" s="26">
        <f t="shared" si="5"/>
        <v>0.18131149863532139</v>
      </c>
      <c r="L29" s="22">
        <f t="shared" si="11"/>
        <v>88494.628441598339</v>
      </c>
      <c r="M29" s="5">
        <f>scrimecost*Meta!O26</f>
        <v>1374.9479999999999</v>
      </c>
      <c r="N29" s="5">
        <f>L29-Grade12!L29</f>
        <v>4035.5211186181841</v>
      </c>
      <c r="O29" s="5">
        <f>Grade12!M29-M29</f>
        <v>23.706000000000131</v>
      </c>
      <c r="P29" s="22">
        <f t="shared" si="12"/>
        <v>158.19365592745507</v>
      </c>
      <c r="Q29" s="22"/>
      <c r="R29" s="22"/>
      <c r="S29" s="22">
        <f t="shared" si="6"/>
        <v>2621.7190975931576</v>
      </c>
      <c r="T29" s="22">
        <f t="shared" si="7"/>
        <v>1210.0611275892179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49698.564480244051</v>
      </c>
      <c r="D30" s="5">
        <f t="shared" si="0"/>
        <v>48198.227643113314</v>
      </c>
      <c r="E30" s="5">
        <f t="shared" si="1"/>
        <v>38698.227643113314</v>
      </c>
      <c r="F30" s="5">
        <f t="shared" si="2"/>
        <v>13356.544089787829</v>
      </c>
      <c r="G30" s="5">
        <f t="shared" si="3"/>
        <v>34841.683553325485</v>
      </c>
      <c r="H30" s="22">
        <f t="shared" si="10"/>
        <v>22302.991798639563</v>
      </c>
      <c r="I30" s="5">
        <f t="shared" si="4"/>
        <v>56163.343712824906</v>
      </c>
      <c r="J30" s="26">
        <f t="shared" si="5"/>
        <v>0.18406947685290626</v>
      </c>
      <c r="L30" s="22">
        <f t="shared" si="11"/>
        <v>90706.994152638275</v>
      </c>
      <c r="M30" s="5">
        <f>scrimecost*Meta!O27</f>
        <v>1374.9479999999999</v>
      </c>
      <c r="N30" s="5">
        <f>L30-Grade12!L30</f>
        <v>4136.4091465836391</v>
      </c>
      <c r="O30" s="5">
        <f>Grade12!M30-M30</f>
        <v>23.706000000000131</v>
      </c>
      <c r="P30" s="22">
        <f t="shared" si="12"/>
        <v>162.75272272403043</v>
      </c>
      <c r="Q30" s="22"/>
      <c r="R30" s="22"/>
      <c r="S30" s="22">
        <f t="shared" si="6"/>
        <v>2687.2714742564785</v>
      </c>
      <c r="T30" s="22">
        <f t="shared" si="7"/>
        <v>1193.2838194404337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50941.02859225015</v>
      </c>
      <c r="D31" s="5">
        <f t="shared" si="0"/>
        <v>49386.023334191144</v>
      </c>
      <c r="E31" s="5">
        <f t="shared" si="1"/>
        <v>39886.023334191144</v>
      </c>
      <c r="F31" s="5">
        <f t="shared" si="2"/>
        <v>13863.138952032523</v>
      </c>
      <c r="G31" s="5">
        <f t="shared" si="3"/>
        <v>35522.88438215862</v>
      </c>
      <c r="H31" s="22">
        <f t="shared" si="10"/>
        <v>22860.566593605548</v>
      </c>
      <c r="I31" s="5">
        <f t="shared" si="4"/>
        <v>57377.586045645527</v>
      </c>
      <c r="J31" s="26">
        <f t="shared" si="5"/>
        <v>0.18676018730908664</v>
      </c>
      <c r="L31" s="22">
        <f t="shared" si="11"/>
        <v>92974.669006454234</v>
      </c>
      <c r="M31" s="5">
        <f>scrimecost*Meta!O28</f>
        <v>1202.6879999999999</v>
      </c>
      <c r="N31" s="5">
        <f>L31-Grade12!L31</f>
        <v>4239.819375248233</v>
      </c>
      <c r="O31" s="5">
        <f>Grade12!M31-M31</f>
        <v>20.736000000000104</v>
      </c>
      <c r="P31" s="22">
        <f t="shared" si="12"/>
        <v>167.42576619052022</v>
      </c>
      <c r="Q31" s="22"/>
      <c r="R31" s="22"/>
      <c r="S31" s="22">
        <f t="shared" si="6"/>
        <v>2752.0510203363842</v>
      </c>
      <c r="T31" s="22">
        <f t="shared" si="7"/>
        <v>1175.7087445118864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52214.554307056402</v>
      </c>
      <c r="D32" s="5">
        <f t="shared" si="0"/>
        <v>50603.513917545919</v>
      </c>
      <c r="E32" s="5">
        <f t="shared" si="1"/>
        <v>41103.513917545919</v>
      </c>
      <c r="F32" s="5">
        <f t="shared" si="2"/>
        <v>14382.398685833336</v>
      </c>
      <c r="G32" s="5">
        <f t="shared" si="3"/>
        <v>36221.115231712582</v>
      </c>
      <c r="H32" s="22">
        <f t="shared" si="10"/>
        <v>23432.080758445689</v>
      </c>
      <c r="I32" s="5">
        <f t="shared" si="4"/>
        <v>58622.184436786658</v>
      </c>
      <c r="J32" s="26">
        <f t="shared" si="5"/>
        <v>0.18938527068096986</v>
      </c>
      <c r="L32" s="22">
        <f t="shared" si="11"/>
        <v>95299.035731615586</v>
      </c>
      <c r="M32" s="5">
        <f>scrimecost*Meta!O29</f>
        <v>1202.6879999999999</v>
      </c>
      <c r="N32" s="5">
        <f>L32-Grade12!L32</f>
        <v>4345.8148596294341</v>
      </c>
      <c r="O32" s="5">
        <f>Grade12!M32-M32</f>
        <v>20.736000000000104</v>
      </c>
      <c r="P32" s="22">
        <f t="shared" si="12"/>
        <v>172.21563574367221</v>
      </c>
      <c r="Q32" s="22"/>
      <c r="R32" s="22"/>
      <c r="S32" s="22">
        <f t="shared" si="6"/>
        <v>2820.9219860682829</v>
      </c>
      <c r="T32" s="22">
        <f t="shared" si="7"/>
        <v>1159.4323150439034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53519.918164732815</v>
      </c>
      <c r="D33" s="5">
        <f t="shared" si="0"/>
        <v>51851.441765484567</v>
      </c>
      <c r="E33" s="5">
        <f t="shared" si="1"/>
        <v>42351.441765484567</v>
      </c>
      <c r="F33" s="5">
        <f t="shared" si="2"/>
        <v>14914.639912979168</v>
      </c>
      <c r="G33" s="5">
        <f t="shared" si="3"/>
        <v>36936.801852505399</v>
      </c>
      <c r="H33" s="22">
        <f t="shared" si="10"/>
        <v>24017.882777406834</v>
      </c>
      <c r="I33" s="5">
        <f t="shared" si="4"/>
        <v>59897.89778770633</v>
      </c>
      <c r="J33" s="26">
        <f t="shared" si="5"/>
        <v>0.19194632762914871</v>
      </c>
      <c r="L33" s="22">
        <f t="shared" si="11"/>
        <v>97681.511624905979</v>
      </c>
      <c r="M33" s="5">
        <f>scrimecost*Meta!O30</f>
        <v>1202.6879999999999</v>
      </c>
      <c r="N33" s="5">
        <f>L33-Grade12!L33</f>
        <v>4454.4602311201743</v>
      </c>
      <c r="O33" s="5">
        <f>Grade12!M33-M33</f>
        <v>20.736000000000104</v>
      </c>
      <c r="P33" s="22">
        <f t="shared" si="12"/>
        <v>177.12525203565306</v>
      </c>
      <c r="Q33" s="22"/>
      <c r="R33" s="22"/>
      <c r="S33" s="22">
        <f t="shared" si="6"/>
        <v>2891.5147259434843</v>
      </c>
      <c r="T33" s="22">
        <f t="shared" si="7"/>
        <v>1143.3805256936134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54857.916118851128</v>
      </c>
      <c r="D34" s="5">
        <f t="shared" si="0"/>
        <v>53130.56780962168</v>
      </c>
      <c r="E34" s="5">
        <f t="shared" si="1"/>
        <v>43630.56780962168</v>
      </c>
      <c r="F34" s="5">
        <f t="shared" si="2"/>
        <v>15460.187170803647</v>
      </c>
      <c r="G34" s="5">
        <f t="shared" si="3"/>
        <v>37670.380638818031</v>
      </c>
      <c r="H34" s="22">
        <f t="shared" si="10"/>
        <v>24618.329846842</v>
      </c>
      <c r="I34" s="5">
        <f t="shared" si="4"/>
        <v>61205.503972398983</v>
      </c>
      <c r="J34" s="26">
        <f t="shared" si="5"/>
        <v>0.19444491977371339</v>
      </c>
      <c r="L34" s="22">
        <f t="shared" si="11"/>
        <v>100123.54941552863</v>
      </c>
      <c r="M34" s="5">
        <f>scrimecost*Meta!O31</f>
        <v>1202.6879999999999</v>
      </c>
      <c r="N34" s="5">
        <f>L34-Grade12!L34</f>
        <v>4565.8217368982005</v>
      </c>
      <c r="O34" s="5">
        <f>Grade12!M34-M34</f>
        <v>20.736000000000104</v>
      </c>
      <c r="P34" s="22">
        <f t="shared" si="12"/>
        <v>182.1576087349334</v>
      </c>
      <c r="Q34" s="22"/>
      <c r="R34" s="22"/>
      <c r="S34" s="22">
        <f t="shared" si="6"/>
        <v>2963.872284315577</v>
      </c>
      <c r="T34" s="22">
        <f t="shared" si="7"/>
        <v>1127.5503022739938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56229.364021822395</v>
      </c>
      <c r="D35" s="5">
        <f t="shared" si="0"/>
        <v>54441.672004862208</v>
      </c>
      <c r="E35" s="5">
        <f t="shared" si="1"/>
        <v>44941.672004862208</v>
      </c>
      <c r="F35" s="5">
        <f t="shared" si="2"/>
        <v>16019.373110073731</v>
      </c>
      <c r="G35" s="5">
        <f t="shared" si="3"/>
        <v>38422.298894788473</v>
      </c>
      <c r="H35" s="22">
        <f t="shared" si="10"/>
        <v>25233.788093013045</v>
      </c>
      <c r="I35" s="5">
        <f t="shared" si="4"/>
        <v>62545.800311708939</v>
      </c>
      <c r="J35" s="26">
        <f t="shared" si="5"/>
        <v>0.19688257064645939</v>
      </c>
      <c r="L35" s="22">
        <f t="shared" si="11"/>
        <v>102626.63815091683</v>
      </c>
      <c r="M35" s="5">
        <f>scrimecost*Meta!O32</f>
        <v>1202.6879999999999</v>
      </c>
      <c r="N35" s="5">
        <f>L35-Grade12!L35</f>
        <v>4679.967280320634</v>
      </c>
      <c r="O35" s="5">
        <f>Grade12!M35-M35</f>
        <v>20.736000000000104</v>
      </c>
      <c r="P35" s="22">
        <f t="shared" si="12"/>
        <v>187.31577435169569</v>
      </c>
      <c r="Q35" s="22"/>
      <c r="R35" s="22"/>
      <c r="S35" s="22">
        <f t="shared" si="6"/>
        <v>3038.0387816469452</v>
      </c>
      <c r="T35" s="22">
        <f t="shared" si="7"/>
        <v>1111.938611669874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57635.098122367956</v>
      </c>
      <c r="D36" s="5">
        <f t="shared" si="0"/>
        <v>55785.553804983763</v>
      </c>
      <c r="E36" s="5">
        <f t="shared" si="1"/>
        <v>46285.553804983763</v>
      </c>
      <c r="F36" s="5">
        <f t="shared" si="2"/>
        <v>16592.538697825574</v>
      </c>
      <c r="G36" s="5">
        <f t="shared" si="3"/>
        <v>39193.015107158193</v>
      </c>
      <c r="H36" s="22">
        <f t="shared" si="10"/>
        <v>25864.63279533837</v>
      </c>
      <c r="I36" s="5">
        <f t="shared" si="4"/>
        <v>63919.604059501675</v>
      </c>
      <c r="J36" s="26">
        <f t="shared" si="5"/>
        <v>0.19926076661987016</v>
      </c>
      <c r="L36" s="22">
        <f t="shared" si="11"/>
        <v>105192.30410468974</v>
      </c>
      <c r="M36" s="5">
        <f>scrimecost*Meta!O33</f>
        <v>971.96400000000006</v>
      </c>
      <c r="N36" s="5">
        <f>L36-Grade12!L36</f>
        <v>4796.9664623286517</v>
      </c>
      <c r="O36" s="5">
        <f>Grade12!M36-M36</f>
        <v>16.758000000000038</v>
      </c>
      <c r="P36" s="22">
        <f t="shared" si="12"/>
        <v>192.60289410887711</v>
      </c>
      <c r="Q36" s="22"/>
      <c r="R36" s="22"/>
      <c r="S36" s="22">
        <f t="shared" si="6"/>
        <v>3110.829305411612</v>
      </c>
      <c r="T36" s="22">
        <f t="shared" si="7"/>
        <v>1095.405045248536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59075.975575427146</v>
      </c>
      <c r="D37" s="5">
        <f t="shared" ref="D37:D56" si="15">IF(A37&lt;startage,1,0)*(C37*(1-initialunempprob))+IF(A37=startage,1,0)*(C37*(1-unempprob))+IF(A37&gt;startage,1,0)*(C37*(1-unempprob)+unempprob*300*52)</f>
        <v>57163.032650108355</v>
      </c>
      <c r="E37" s="5">
        <f t="shared" si="1"/>
        <v>47663.032650108355</v>
      </c>
      <c r="F37" s="5">
        <f t="shared" si="2"/>
        <v>17180.033425271213</v>
      </c>
      <c r="G37" s="5">
        <f t="shared" si="3"/>
        <v>39982.999224837142</v>
      </c>
      <c r="H37" s="22">
        <f t="shared" ref="H37:H56" si="16">benefits*B37/expnorm</f>
        <v>26511.24861522183</v>
      </c>
      <c r="I37" s="5">
        <f t="shared" ref="I37:I56" si="17">G37+IF(A37&lt;startage,1,0)*(H37*(1-initialunempprob))+IF(A37&gt;=startage,1,0)*(H37*(1-unempprob))</f>
        <v>65327.75290098921</v>
      </c>
      <c r="J37" s="26">
        <f t="shared" si="5"/>
        <v>0.2015809578134416</v>
      </c>
      <c r="L37" s="22">
        <f t="shared" ref="L37:L56" si="18">(sincome+sbenefits)*(1-sunemp)*B37/expnorm</f>
        <v>107822.11170730698</v>
      </c>
      <c r="M37" s="5">
        <f>scrimecost*Meta!O34</f>
        <v>971.96400000000006</v>
      </c>
      <c r="N37" s="5">
        <f>L37-Grade12!L37</f>
        <v>4916.8906238868658</v>
      </c>
      <c r="O37" s="5">
        <f>Grade12!M37-M37</f>
        <v>16.758000000000038</v>
      </c>
      <c r="P37" s="22">
        <f t="shared" si="12"/>
        <v>198.02219185998803</v>
      </c>
      <c r="Q37" s="22"/>
      <c r="R37" s="22"/>
      <c r="S37" s="22">
        <f t="shared" si="6"/>
        <v>3188.7504816703922</v>
      </c>
      <c r="T37" s="22">
        <f t="shared" si="7"/>
        <v>1080.2646138129269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60552.874964812821</v>
      </c>
      <c r="D38" s="5">
        <f t="shared" si="15"/>
        <v>58574.948466361056</v>
      </c>
      <c r="E38" s="5">
        <f t="shared" si="1"/>
        <v>49074.948466361056</v>
      </c>
      <c r="F38" s="5">
        <f t="shared" si="2"/>
        <v>17782.215520902992</v>
      </c>
      <c r="G38" s="5">
        <f t="shared" si="3"/>
        <v>40792.732945458061</v>
      </c>
      <c r="H38" s="22">
        <f t="shared" si="16"/>
        <v>27174.029830602372</v>
      </c>
      <c r="I38" s="5">
        <f t="shared" si="17"/>
        <v>66771.10546351393</v>
      </c>
      <c r="J38" s="26">
        <f t="shared" si="5"/>
        <v>0.2038445589779016</v>
      </c>
      <c r="L38" s="22">
        <f t="shared" si="18"/>
        <v>110517.66449998964</v>
      </c>
      <c r="M38" s="5">
        <f>scrimecost*Meta!O35</f>
        <v>971.96400000000006</v>
      </c>
      <c r="N38" s="5">
        <f>L38-Grade12!L38</f>
        <v>5039.8128894840193</v>
      </c>
      <c r="O38" s="5">
        <f>Grade12!M38-M38</f>
        <v>16.758000000000038</v>
      </c>
      <c r="P38" s="22">
        <f t="shared" si="12"/>
        <v>203.57697205487676</v>
      </c>
      <c r="Q38" s="22"/>
      <c r="R38" s="22"/>
      <c r="S38" s="22">
        <f t="shared" si="6"/>
        <v>3268.619687335633</v>
      </c>
      <c r="T38" s="22">
        <f t="shared" si="7"/>
        <v>1065.332221653807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62066.696838933152</v>
      </c>
      <c r="D39" s="5">
        <f t="shared" si="15"/>
        <v>60022.162178020095</v>
      </c>
      <c r="E39" s="5">
        <f t="shared" si="1"/>
        <v>50522.162178020095</v>
      </c>
      <c r="F39" s="5">
        <f t="shared" si="2"/>
        <v>18399.452168925571</v>
      </c>
      <c r="G39" s="5">
        <f t="shared" si="3"/>
        <v>41622.710009094524</v>
      </c>
      <c r="H39" s="22">
        <f t="shared" si="16"/>
        <v>27853.380576367435</v>
      </c>
      <c r="I39" s="5">
        <f t="shared" si="17"/>
        <v>68250.541840101796</v>
      </c>
      <c r="J39" s="26">
        <f t="shared" si="5"/>
        <v>0.20605295035786259</v>
      </c>
      <c r="L39" s="22">
        <f t="shared" si="18"/>
        <v>113280.6061124894</v>
      </c>
      <c r="M39" s="5">
        <f>scrimecost*Meta!O36</f>
        <v>971.96400000000006</v>
      </c>
      <c r="N39" s="5">
        <f>L39-Grade12!L39</f>
        <v>5165.8082117211743</v>
      </c>
      <c r="O39" s="5">
        <f>Grade12!M39-M39</f>
        <v>16.758000000000038</v>
      </c>
      <c r="P39" s="22">
        <f t="shared" si="12"/>
        <v>209.27062175463774</v>
      </c>
      <c r="Q39" s="22"/>
      <c r="R39" s="22"/>
      <c r="S39" s="22">
        <f t="shared" si="6"/>
        <v>3350.4856231425488</v>
      </c>
      <c r="T39" s="22">
        <f t="shared" si="7"/>
        <v>1050.6050569085598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63618.364259906462</v>
      </c>
      <c r="D40" s="5">
        <f t="shared" si="15"/>
        <v>61505.556232470575</v>
      </c>
      <c r="E40" s="5">
        <f t="shared" si="1"/>
        <v>52005.556232470575</v>
      </c>
      <c r="F40" s="5">
        <f t="shared" si="2"/>
        <v>19032.119733148698</v>
      </c>
      <c r="G40" s="5">
        <f t="shared" si="3"/>
        <v>42473.436499321877</v>
      </c>
      <c r="H40" s="22">
        <f t="shared" si="16"/>
        <v>28549.715090776612</v>
      </c>
      <c r="I40" s="5">
        <f t="shared" si="17"/>
        <v>69766.964126104314</v>
      </c>
      <c r="J40" s="26">
        <f t="shared" si="5"/>
        <v>0.20820747853343419</v>
      </c>
      <c r="L40" s="22">
        <f t="shared" si="18"/>
        <v>116112.6212653016</v>
      </c>
      <c r="M40" s="5">
        <f>scrimecost*Meta!O37</f>
        <v>971.96400000000006</v>
      </c>
      <c r="N40" s="5">
        <f>L40-Grade12!L40</f>
        <v>5294.9534170141123</v>
      </c>
      <c r="O40" s="5">
        <f>Grade12!M40-M40</f>
        <v>16.758000000000038</v>
      </c>
      <c r="P40" s="22">
        <f t="shared" si="12"/>
        <v>215.10661269689257</v>
      </c>
      <c r="Q40" s="22"/>
      <c r="R40" s="22"/>
      <c r="S40" s="22">
        <f t="shared" si="6"/>
        <v>3434.3982073445491</v>
      </c>
      <c r="T40" s="22">
        <f t="shared" si="7"/>
        <v>1036.0803439311817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65208.823366404147</v>
      </c>
      <c r="D41" s="5">
        <f t="shared" si="15"/>
        <v>63026.035138282365</v>
      </c>
      <c r="E41" s="5">
        <f t="shared" si="1"/>
        <v>53526.035138282365</v>
      </c>
      <c r="F41" s="5">
        <f t="shared" si="2"/>
        <v>19680.603986477428</v>
      </c>
      <c r="G41" s="5">
        <f t="shared" si="3"/>
        <v>43345.431151804936</v>
      </c>
      <c r="H41" s="22">
        <f t="shared" si="16"/>
        <v>29263.457968046037</v>
      </c>
      <c r="I41" s="5">
        <f t="shared" si="17"/>
        <v>71321.296969256946</v>
      </c>
      <c r="J41" s="26">
        <f t="shared" si="5"/>
        <v>0.21030945724130906</v>
      </c>
      <c r="L41" s="22">
        <f t="shared" si="18"/>
        <v>119015.43679693417</v>
      </c>
      <c r="M41" s="5">
        <f>scrimecost*Meta!O38</f>
        <v>649.36800000000005</v>
      </c>
      <c r="N41" s="5">
        <f>L41-Grade12!L41</f>
        <v>5427.3272524395288</v>
      </c>
      <c r="O41" s="5">
        <f>Grade12!M41-M41</f>
        <v>11.195999999999913</v>
      </c>
      <c r="P41" s="22">
        <f t="shared" si="12"/>
        <v>221.08850341270403</v>
      </c>
      <c r="Q41" s="22"/>
      <c r="R41" s="22"/>
      <c r="S41" s="22">
        <f t="shared" ref="S41:S69" si="19">IF(A41&lt;startage,1,0)*(N41-Q41-R41)+IF(A41&gt;=startage,1,0)*completionprob*(N41*spart+O41+P41)</f>
        <v>3515.8922621516931</v>
      </c>
      <c r="T41" s="22">
        <f t="shared" ref="T41:T69" si="20">S41/sreturn^(A41-startage+1)</f>
        <v>1020.4445295415936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66839.043950564243</v>
      </c>
      <c r="D42" s="5">
        <f t="shared" si="15"/>
        <v>64584.526016739415</v>
      </c>
      <c r="E42" s="5">
        <f t="shared" si="1"/>
        <v>55084.526016739415</v>
      </c>
      <c r="F42" s="5">
        <f t="shared" si="2"/>
        <v>20345.30034613936</v>
      </c>
      <c r="G42" s="5">
        <f t="shared" si="3"/>
        <v>44239.225670600055</v>
      </c>
      <c r="H42" s="22">
        <f t="shared" si="16"/>
        <v>29995.044417247183</v>
      </c>
      <c r="I42" s="5">
        <f t="shared" si="17"/>
        <v>72914.488133488368</v>
      </c>
      <c r="J42" s="26">
        <f t="shared" si="5"/>
        <v>0.21236016817582104</v>
      </c>
      <c r="L42" s="22">
        <f t="shared" si="18"/>
        <v>121990.8227168575</v>
      </c>
      <c r="M42" s="5">
        <f>scrimecost*Meta!O39</f>
        <v>649.36800000000005</v>
      </c>
      <c r="N42" s="5">
        <f>L42-Grade12!L42</f>
        <v>5563.0104337505036</v>
      </c>
      <c r="O42" s="5">
        <f>Grade12!M42-M42</f>
        <v>11.195999999999913</v>
      </c>
      <c r="P42" s="22">
        <f t="shared" si="12"/>
        <v>227.21994139641058</v>
      </c>
      <c r="Q42" s="22"/>
      <c r="R42" s="22"/>
      <c r="S42" s="22">
        <f t="shared" si="19"/>
        <v>3604.0529209289693</v>
      </c>
      <c r="T42" s="22">
        <f t="shared" si="20"/>
        <v>1006.3662424626045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68510.020049328334</v>
      </c>
      <c r="D43" s="5">
        <f t="shared" si="15"/>
        <v>66181.979167157886</v>
      </c>
      <c r="E43" s="5">
        <f t="shared" si="1"/>
        <v>56681.979167157886</v>
      </c>
      <c r="F43" s="5">
        <f t="shared" si="2"/>
        <v>21026.614114792836</v>
      </c>
      <c r="G43" s="5">
        <f t="shared" si="3"/>
        <v>45155.36505236505</v>
      </c>
      <c r="H43" s="22">
        <f t="shared" si="16"/>
        <v>30744.920527678358</v>
      </c>
      <c r="I43" s="5">
        <f t="shared" si="17"/>
        <v>74547.509076825561</v>
      </c>
      <c r="J43" s="26">
        <f t="shared" si="5"/>
        <v>0.21436086177046687</v>
      </c>
      <c r="L43" s="22">
        <f t="shared" si="18"/>
        <v>125040.59328477892</v>
      </c>
      <c r="M43" s="5">
        <f>scrimecost*Meta!O40</f>
        <v>649.36800000000005</v>
      </c>
      <c r="N43" s="5">
        <f>L43-Grade12!L43</f>
        <v>5702.0856945942505</v>
      </c>
      <c r="O43" s="5">
        <f>Grade12!M43-M43</f>
        <v>11.195999999999913</v>
      </c>
      <c r="P43" s="22">
        <f t="shared" si="12"/>
        <v>233.50466532970984</v>
      </c>
      <c r="Q43" s="22"/>
      <c r="R43" s="22"/>
      <c r="S43" s="22">
        <f t="shared" si="19"/>
        <v>3694.4175961756755</v>
      </c>
      <c r="T43" s="22">
        <f t="shared" si="20"/>
        <v>992.48040867101065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70222.770550561545</v>
      </c>
      <c r="D44" s="5">
        <f t="shared" si="15"/>
        <v>67819.368646336821</v>
      </c>
      <c r="E44" s="5">
        <f t="shared" si="1"/>
        <v>58319.368646336821</v>
      </c>
      <c r="F44" s="5">
        <f t="shared" si="2"/>
        <v>21724.960727662656</v>
      </c>
      <c r="G44" s="5">
        <f t="shared" si="3"/>
        <v>46094.407918674166</v>
      </c>
      <c r="H44" s="22">
        <f t="shared" si="16"/>
        <v>31513.54354087032</v>
      </c>
      <c r="I44" s="5">
        <f t="shared" si="17"/>
        <v>76221.355543746191</v>
      </c>
      <c r="J44" s="26">
        <f t="shared" si="5"/>
        <v>0.21631275796036525</v>
      </c>
      <c r="L44" s="22">
        <f t="shared" si="18"/>
        <v>128166.60811689841</v>
      </c>
      <c r="M44" s="5">
        <f>scrimecost*Meta!O41</f>
        <v>649.36800000000005</v>
      </c>
      <c r="N44" s="5">
        <f>L44-Grade12!L44</f>
        <v>5844.6378369591403</v>
      </c>
      <c r="O44" s="5">
        <f>Grade12!M44-M44</f>
        <v>11.195999999999913</v>
      </c>
      <c r="P44" s="22">
        <f t="shared" si="12"/>
        <v>239.94650736134162</v>
      </c>
      <c r="Q44" s="22"/>
      <c r="R44" s="22"/>
      <c r="S44" s="22">
        <f t="shared" si="19"/>
        <v>3787.0413883035803</v>
      </c>
      <c r="T44" s="22">
        <f t="shared" si="20"/>
        <v>978.78446490971157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71978.339814325576</v>
      </c>
      <c r="D45" s="5">
        <f t="shared" si="15"/>
        <v>69497.692862495242</v>
      </c>
      <c r="E45" s="5">
        <f t="shared" si="1"/>
        <v>59997.692862495242</v>
      </c>
      <c r="F45" s="5">
        <f t="shared" si="2"/>
        <v>22440.766005854221</v>
      </c>
      <c r="G45" s="5">
        <f t="shared" si="3"/>
        <v>47056.926856641017</v>
      </c>
      <c r="H45" s="22">
        <f t="shared" si="16"/>
        <v>32301.382129392074</v>
      </c>
      <c r="I45" s="5">
        <f t="shared" si="17"/>
        <v>77937.048172339841</v>
      </c>
      <c r="J45" s="26">
        <f t="shared" si="5"/>
        <v>0.21821704692611979</v>
      </c>
      <c r="L45" s="22">
        <f t="shared" si="18"/>
        <v>131370.77331982084</v>
      </c>
      <c r="M45" s="5">
        <f>scrimecost*Meta!O42</f>
        <v>649.36800000000005</v>
      </c>
      <c r="N45" s="5">
        <f>L45-Grade12!L45</f>
        <v>5990.7537828830827</v>
      </c>
      <c r="O45" s="5">
        <f>Grade12!M45-M45</f>
        <v>11.195999999999913</v>
      </c>
      <c r="P45" s="22">
        <f t="shared" si="12"/>
        <v>246.54939544376415</v>
      </c>
      <c r="Q45" s="22"/>
      <c r="R45" s="22"/>
      <c r="S45" s="22">
        <f t="shared" si="19"/>
        <v>3881.9807752346396</v>
      </c>
      <c r="T45" s="22">
        <f t="shared" si="20"/>
        <v>965.27587945983475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73777.798309683727</v>
      </c>
      <c r="D46" s="5">
        <f t="shared" si="15"/>
        <v>71217.975184057635</v>
      </c>
      <c r="E46" s="5">
        <f t="shared" si="1"/>
        <v>61717.975184057635</v>
      </c>
      <c r="F46" s="5">
        <f t="shared" si="2"/>
        <v>23174.466416000585</v>
      </c>
      <c r="G46" s="5">
        <f t="shared" si="3"/>
        <v>48043.50876805705</v>
      </c>
      <c r="H46" s="22">
        <f t="shared" si="16"/>
        <v>33108.916682626877</v>
      </c>
      <c r="I46" s="5">
        <f t="shared" si="17"/>
        <v>79695.633116648343</v>
      </c>
      <c r="J46" s="26">
        <f t="shared" si="5"/>
        <v>0.22007488981953893</v>
      </c>
      <c r="L46" s="22">
        <f t="shared" si="18"/>
        <v>134655.0426528164</v>
      </c>
      <c r="M46" s="5">
        <f>scrimecost*Meta!O43</f>
        <v>360.17999999999995</v>
      </c>
      <c r="N46" s="5">
        <f>L46-Grade12!L46</f>
        <v>6140.5226274551969</v>
      </c>
      <c r="O46" s="5">
        <f>Grade12!M46-M46</f>
        <v>6.2100000000000364</v>
      </c>
      <c r="P46" s="22">
        <f t="shared" si="12"/>
        <v>253.31735572824743</v>
      </c>
      <c r="Q46" s="22"/>
      <c r="R46" s="22"/>
      <c r="S46" s="22">
        <f t="shared" si="19"/>
        <v>3975.2450148390199</v>
      </c>
      <c r="T46" s="22">
        <f t="shared" si="20"/>
        <v>950.98361213799512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75622.243267425802</v>
      </c>
      <c r="D47" s="5">
        <f t="shared" si="15"/>
        <v>72981.264563659061</v>
      </c>
      <c r="E47" s="5">
        <f t="shared" si="1"/>
        <v>63481.264563659061</v>
      </c>
      <c r="F47" s="5">
        <f t="shared" si="2"/>
        <v>23926.509336400588</v>
      </c>
      <c r="G47" s="5">
        <f t="shared" si="3"/>
        <v>49054.755227258473</v>
      </c>
      <c r="H47" s="22">
        <f t="shared" si="16"/>
        <v>33936.639599692542</v>
      </c>
      <c r="I47" s="5">
        <f t="shared" si="17"/>
        <v>81498.182684564541</v>
      </c>
      <c r="J47" s="26">
        <f t="shared" si="5"/>
        <v>0.221887419471655</v>
      </c>
      <c r="L47" s="22">
        <f t="shared" si="18"/>
        <v>138021.41871913677</v>
      </c>
      <c r="M47" s="5">
        <f>scrimecost*Meta!O44</f>
        <v>360.17999999999995</v>
      </c>
      <c r="N47" s="5">
        <f>L47-Grade12!L47</f>
        <v>6294.0356931415736</v>
      </c>
      <c r="O47" s="5">
        <f>Grade12!M47-M47</f>
        <v>6.2100000000000364</v>
      </c>
      <c r="P47" s="22">
        <f t="shared" si="12"/>
        <v>260.25451501984247</v>
      </c>
      <c r="Q47" s="22"/>
      <c r="R47" s="22"/>
      <c r="S47" s="22">
        <f t="shared" si="19"/>
        <v>4074.9907082334853</v>
      </c>
      <c r="T47" s="22">
        <f t="shared" si="20"/>
        <v>937.87900018163134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77512.799349111432</v>
      </c>
      <c r="D48" s="5">
        <f t="shared" si="15"/>
        <v>74788.636177750523</v>
      </c>
      <c r="E48" s="5">
        <f t="shared" si="1"/>
        <v>65288.636177750523</v>
      </c>
      <c r="F48" s="5">
        <f t="shared" si="2"/>
        <v>24697.353329810598</v>
      </c>
      <c r="G48" s="5">
        <f t="shared" si="3"/>
        <v>50091.282847939925</v>
      </c>
      <c r="H48" s="22">
        <f t="shared" si="16"/>
        <v>34785.055589684845</v>
      </c>
      <c r="I48" s="5">
        <f t="shared" si="17"/>
        <v>83345.795991678635</v>
      </c>
      <c r="J48" s="26">
        <f t="shared" si="5"/>
        <v>0.22365574108347563</v>
      </c>
      <c r="L48" s="22">
        <f t="shared" si="18"/>
        <v>141471.95418711516</v>
      </c>
      <c r="M48" s="5">
        <f>scrimecost*Meta!O45</f>
        <v>360.17999999999995</v>
      </c>
      <c r="N48" s="5">
        <f>L48-Grade12!L48</f>
        <v>6451.3865854700853</v>
      </c>
      <c r="O48" s="5">
        <f>Grade12!M48-M48</f>
        <v>6.2100000000000364</v>
      </c>
      <c r="P48" s="22">
        <f t="shared" si="12"/>
        <v>267.36510329372749</v>
      </c>
      <c r="Q48" s="22"/>
      <c r="R48" s="22"/>
      <c r="S48" s="22">
        <f t="shared" si="19"/>
        <v>4177.2300439627979</v>
      </c>
      <c r="T48" s="22">
        <f t="shared" si="20"/>
        <v>924.9529450377554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79450.619332839226</v>
      </c>
      <c r="D49" s="5">
        <f t="shared" si="15"/>
        <v>76641.192082194291</v>
      </c>
      <c r="E49" s="5">
        <f t="shared" si="1"/>
        <v>67141.192082194291</v>
      </c>
      <c r="F49" s="5">
        <f t="shared" si="2"/>
        <v>25487.468423055863</v>
      </c>
      <c r="G49" s="5">
        <f t="shared" si="3"/>
        <v>51153.723659138428</v>
      </c>
      <c r="H49" s="22">
        <f t="shared" si="16"/>
        <v>35654.681979426969</v>
      </c>
      <c r="I49" s="5">
        <f t="shared" si="17"/>
        <v>85239.599631470599</v>
      </c>
      <c r="J49" s="26">
        <f t="shared" si="5"/>
        <v>0.22538093289988601</v>
      </c>
      <c r="L49" s="22">
        <f t="shared" si="18"/>
        <v>145008.75304179304</v>
      </c>
      <c r="M49" s="5">
        <f>scrimecost*Meta!O46</f>
        <v>360.17999999999995</v>
      </c>
      <c r="N49" s="5">
        <f>L49-Grade12!L49</f>
        <v>6612.6712501068541</v>
      </c>
      <c r="O49" s="5">
        <f>Grade12!M49-M49</f>
        <v>6.2100000000000364</v>
      </c>
      <c r="P49" s="22">
        <f t="shared" si="12"/>
        <v>274.6534562744597</v>
      </c>
      <c r="Q49" s="22"/>
      <c r="R49" s="22"/>
      <c r="S49" s="22">
        <f t="shared" si="19"/>
        <v>4282.0253630853704</v>
      </c>
      <c r="T49" s="22">
        <f t="shared" si="20"/>
        <v>912.20309108230651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81436.884816160193</v>
      </c>
      <c r="D50" s="5">
        <f t="shared" si="15"/>
        <v>78540.061884249139</v>
      </c>
      <c r="E50" s="5">
        <f t="shared" si="1"/>
        <v>69040.061884249139</v>
      </c>
      <c r="F50" s="5">
        <f t="shared" si="2"/>
        <v>26297.336393632257</v>
      </c>
      <c r="G50" s="5">
        <f t="shared" si="3"/>
        <v>52242.725490616882</v>
      </c>
      <c r="H50" s="22">
        <f t="shared" si="16"/>
        <v>36546.049028912646</v>
      </c>
      <c r="I50" s="5">
        <f t="shared" si="17"/>
        <v>87180.748362257378</v>
      </c>
      <c r="J50" s="26">
        <f t="shared" si="5"/>
        <v>0.22706404686711565</v>
      </c>
      <c r="L50" s="22">
        <f t="shared" si="18"/>
        <v>148633.97186783786</v>
      </c>
      <c r="M50" s="5">
        <f>scrimecost*Meta!O47</f>
        <v>360.17999999999995</v>
      </c>
      <c r="N50" s="5">
        <f>L50-Grade12!L50</f>
        <v>6777.9880313595058</v>
      </c>
      <c r="O50" s="5">
        <f>Grade12!M50-M50</f>
        <v>6.2100000000000364</v>
      </c>
      <c r="P50" s="22">
        <f t="shared" si="12"/>
        <v>282.1240180797102</v>
      </c>
      <c r="Q50" s="22"/>
      <c r="R50" s="22"/>
      <c r="S50" s="22">
        <f t="shared" si="19"/>
        <v>4389.4405651859843</v>
      </c>
      <c r="T50" s="22">
        <f t="shared" si="20"/>
        <v>899.62711078445125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83472.806936564186</v>
      </c>
      <c r="D51" s="5">
        <f t="shared" si="15"/>
        <v>80486.403431355357</v>
      </c>
      <c r="E51" s="5">
        <f t="shared" si="1"/>
        <v>70986.403431355357</v>
      </c>
      <c r="F51" s="5">
        <f t="shared" si="2"/>
        <v>27127.451063473061</v>
      </c>
      <c r="G51" s="5">
        <f t="shared" si="3"/>
        <v>53358.952367882295</v>
      </c>
      <c r="H51" s="22">
        <f t="shared" si="16"/>
        <v>37459.700254635456</v>
      </c>
      <c r="I51" s="5">
        <f t="shared" si="17"/>
        <v>89170.425811313791</v>
      </c>
      <c r="J51" s="26">
        <f t="shared" si="5"/>
        <v>0.22870610927416896</v>
      </c>
      <c r="L51" s="22">
        <f t="shared" si="18"/>
        <v>152349.82116453382</v>
      </c>
      <c r="M51" s="5">
        <f>scrimecost*Meta!O48</f>
        <v>190.00799999999998</v>
      </c>
      <c r="N51" s="5">
        <f>L51-Grade12!L51</f>
        <v>6947.4377321435022</v>
      </c>
      <c r="O51" s="5">
        <f>Grade12!M51-M51</f>
        <v>3.2760000000000105</v>
      </c>
      <c r="P51" s="22">
        <f t="shared" si="12"/>
        <v>289.78134393009202</v>
      </c>
      <c r="Q51" s="22"/>
      <c r="R51" s="22"/>
      <c r="S51" s="22">
        <f t="shared" si="19"/>
        <v>4497.1587393391301</v>
      </c>
      <c r="T51" s="22">
        <f t="shared" si="20"/>
        <v>886.75293959677151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85559.627109978304</v>
      </c>
      <c r="D52" s="5">
        <f t="shared" si="15"/>
        <v>82481.403517139246</v>
      </c>
      <c r="E52" s="5">
        <f t="shared" si="1"/>
        <v>72981.403517139246</v>
      </c>
      <c r="F52" s="5">
        <f t="shared" si="2"/>
        <v>27978.318600059891</v>
      </c>
      <c r="G52" s="5">
        <f t="shared" si="3"/>
        <v>54503.084917079352</v>
      </c>
      <c r="H52" s="22">
        <f t="shared" si="16"/>
        <v>38396.192761001344</v>
      </c>
      <c r="I52" s="5">
        <f t="shared" si="17"/>
        <v>91209.845196596638</v>
      </c>
      <c r="J52" s="26">
        <f t="shared" si="5"/>
        <v>0.2303081213786112</v>
      </c>
      <c r="L52" s="22">
        <f t="shared" si="18"/>
        <v>156158.56669364712</v>
      </c>
      <c r="M52" s="5">
        <f>scrimecost*Meta!O49</f>
        <v>190.00799999999998</v>
      </c>
      <c r="N52" s="5">
        <f>L52-Grade12!L52</f>
        <v>7121.1236754470447</v>
      </c>
      <c r="O52" s="5">
        <f>Grade12!M52-M52</f>
        <v>3.2760000000000105</v>
      </c>
      <c r="P52" s="22">
        <f t="shared" si="12"/>
        <v>297.63010292673329</v>
      </c>
      <c r="Q52" s="22"/>
      <c r="R52" s="22"/>
      <c r="S52" s="22">
        <f t="shared" si="19"/>
        <v>4610.0118360460729</v>
      </c>
      <c r="T52" s="22">
        <f t="shared" si="20"/>
        <v>874.53564892940369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87698.617787727751</v>
      </c>
      <c r="D53" s="5">
        <f t="shared" si="15"/>
        <v>84526.278605067724</v>
      </c>
      <c r="E53" s="5">
        <f t="shared" si="1"/>
        <v>75026.278605067724</v>
      </c>
      <c r="F53" s="5">
        <f t="shared" si="2"/>
        <v>28850.457825061385</v>
      </c>
      <c r="G53" s="5">
        <f t="shared" si="3"/>
        <v>55675.820780006339</v>
      </c>
      <c r="H53" s="22">
        <f t="shared" si="16"/>
        <v>39356.097580026377</v>
      </c>
      <c r="I53" s="5">
        <f t="shared" si="17"/>
        <v>93300.250066511551</v>
      </c>
      <c r="J53" s="26">
        <f t="shared" si="5"/>
        <v>0.23187106001709146</v>
      </c>
      <c r="L53" s="22">
        <f t="shared" si="18"/>
        <v>160062.53086098834</v>
      </c>
      <c r="M53" s="5">
        <f>scrimecost*Meta!O50</f>
        <v>190.00799999999998</v>
      </c>
      <c r="N53" s="5">
        <f>L53-Grade12!L53</f>
        <v>7299.1517673333001</v>
      </c>
      <c r="O53" s="5">
        <f>Grade12!M53-M53</f>
        <v>3.2760000000000105</v>
      </c>
      <c r="P53" s="22">
        <f t="shared" si="12"/>
        <v>305.67508089829073</v>
      </c>
      <c r="Q53" s="22"/>
      <c r="R53" s="22"/>
      <c r="S53" s="22">
        <f t="shared" si="19"/>
        <v>4725.6862601707653</v>
      </c>
      <c r="T53" s="22">
        <f t="shared" si="20"/>
        <v>862.48474021042864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89891.083232420933</v>
      </c>
      <c r="D54" s="5">
        <f t="shared" si="15"/>
        <v>86622.275570194397</v>
      </c>
      <c r="E54" s="5">
        <f t="shared" si="1"/>
        <v>77122.275570194397</v>
      </c>
      <c r="F54" s="5">
        <f t="shared" si="2"/>
        <v>29744.400530687912</v>
      </c>
      <c r="G54" s="5">
        <f t="shared" si="3"/>
        <v>56877.875039506485</v>
      </c>
      <c r="H54" s="22">
        <f t="shared" si="16"/>
        <v>40340.000019527026</v>
      </c>
      <c r="I54" s="5">
        <f t="shared" si="17"/>
        <v>95442.915058174316</v>
      </c>
      <c r="J54" s="26">
        <f t="shared" si="5"/>
        <v>0.23339587820097457</v>
      </c>
      <c r="L54" s="22">
        <f t="shared" si="18"/>
        <v>164064.09413251298</v>
      </c>
      <c r="M54" s="5">
        <f>scrimecost*Meta!O51</f>
        <v>190.00799999999998</v>
      </c>
      <c r="N54" s="5">
        <f>L54-Grade12!L54</f>
        <v>7481.630561516562</v>
      </c>
      <c r="O54" s="5">
        <f>Grade12!M54-M54</f>
        <v>3.2760000000000105</v>
      </c>
      <c r="P54" s="22">
        <f t="shared" si="12"/>
        <v>313.92118331913684</v>
      </c>
      <c r="Q54" s="22"/>
      <c r="R54" s="22"/>
      <c r="S54" s="22">
        <f t="shared" si="19"/>
        <v>4844.2525448984825</v>
      </c>
      <c r="T54" s="22">
        <f t="shared" si="20"/>
        <v>850.59802170159446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92138.36031323146</v>
      </c>
      <c r="D55" s="5">
        <f t="shared" si="15"/>
        <v>88770.67245944927</v>
      </c>
      <c r="E55" s="5">
        <f t="shared" si="1"/>
        <v>79270.67245944927</v>
      </c>
      <c r="F55" s="5">
        <f t="shared" si="2"/>
        <v>30660.691803955113</v>
      </c>
      <c r="G55" s="5">
        <f t="shared" si="3"/>
        <v>58109.980655494161</v>
      </c>
      <c r="H55" s="22">
        <f t="shared" si="16"/>
        <v>41348.500020015214</v>
      </c>
      <c r="I55" s="5">
        <f t="shared" si="17"/>
        <v>97639.146674628704</v>
      </c>
      <c r="J55" s="26">
        <f t="shared" si="5"/>
        <v>0.23488350569744595</v>
      </c>
      <c r="L55" s="22">
        <f t="shared" si="18"/>
        <v>168165.69648582581</v>
      </c>
      <c r="M55" s="5">
        <f>scrimecost*Meta!O52</f>
        <v>190.00799999999998</v>
      </c>
      <c r="N55" s="5">
        <f>L55-Grade12!L55</f>
        <v>7668.6713255545183</v>
      </c>
      <c r="O55" s="5">
        <f>Grade12!M55-M55</f>
        <v>3.2760000000000105</v>
      </c>
      <c r="P55" s="22">
        <f t="shared" si="12"/>
        <v>322.37343830050435</v>
      </c>
      <c r="Q55" s="22"/>
      <c r="R55" s="22"/>
      <c r="S55" s="22">
        <f t="shared" si="19"/>
        <v>4965.7829867444625</v>
      </c>
      <c r="T55" s="22">
        <f t="shared" si="20"/>
        <v>838.87332767317548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94441.819321062227</v>
      </c>
      <c r="D56" s="5">
        <f t="shared" si="15"/>
        <v>90972.779270935484</v>
      </c>
      <c r="E56" s="5">
        <f t="shared" si="1"/>
        <v>81472.779270935484</v>
      </c>
      <c r="F56" s="5">
        <f t="shared" si="2"/>
        <v>31599.890359053985</v>
      </c>
      <c r="G56" s="5">
        <f t="shared" si="3"/>
        <v>59372.888911881499</v>
      </c>
      <c r="H56" s="22">
        <f t="shared" si="16"/>
        <v>42382.212520515575</v>
      </c>
      <c r="I56" s="5">
        <f t="shared" si="17"/>
        <v>99890.284081494377</v>
      </c>
      <c r="J56" s="26">
        <f t="shared" si="5"/>
        <v>0.23633484959644249</v>
      </c>
      <c r="L56" s="22">
        <f t="shared" si="18"/>
        <v>172369.83889797144</v>
      </c>
      <c r="M56" s="5">
        <f>scrimecost*Meta!O53</f>
        <v>57.42</v>
      </c>
      <c r="N56" s="5">
        <f>L56-Grade12!L56</f>
        <v>7860.3881086933252</v>
      </c>
      <c r="O56" s="5">
        <f>Grade12!M56-M56</f>
        <v>0.99000000000000199</v>
      </c>
      <c r="P56" s="22">
        <f t="shared" si="12"/>
        <v>331.03699965640601</v>
      </c>
      <c r="Q56" s="22"/>
      <c r="R56" s="22"/>
      <c r="S56" s="22">
        <f t="shared" si="19"/>
        <v>5088.4954576365317</v>
      </c>
      <c r="T56" s="22">
        <f t="shared" si="20"/>
        <v>827.00683442833156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57.42</v>
      </c>
      <c r="N57" s="5">
        <f>L57-Grade12!L57</f>
        <v>0</v>
      </c>
      <c r="O57" s="5">
        <f>Grade12!M57-M57</f>
        <v>0.99000000000000199</v>
      </c>
      <c r="Q57" s="22"/>
      <c r="R57" s="22"/>
      <c r="S57" s="22">
        <f t="shared" si="19"/>
        <v>0.8038800000000017</v>
      </c>
      <c r="T57" s="22">
        <f t="shared" si="20"/>
        <v>0.12569615381199734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57.42</v>
      </c>
      <c r="N58" s="5">
        <f>L58-Grade12!L58</f>
        <v>0</v>
      </c>
      <c r="O58" s="5">
        <f>Grade12!M58-M58</f>
        <v>0.99000000000000199</v>
      </c>
      <c r="Q58" s="22"/>
      <c r="R58" s="22"/>
      <c r="S58" s="22">
        <f t="shared" si="19"/>
        <v>0.8038800000000017</v>
      </c>
      <c r="T58" s="22">
        <f t="shared" si="20"/>
        <v>0.12092971976807393</v>
      </c>
    </row>
    <row r="59" spans="1:20" x14ac:dyDescent="0.2">
      <c r="A59" s="5">
        <v>68</v>
      </c>
      <c r="H59" s="21"/>
      <c r="I59" s="5"/>
      <c r="M59" s="5">
        <f>scrimecost*Meta!O56</f>
        <v>57.42</v>
      </c>
      <c r="N59" s="5">
        <f>L59-Grade12!L59</f>
        <v>0</v>
      </c>
      <c r="O59" s="5">
        <f>Grade12!M59-M59</f>
        <v>0.99000000000000199</v>
      </c>
      <c r="Q59" s="22"/>
      <c r="R59" s="22"/>
      <c r="S59" s="22">
        <f t="shared" si="19"/>
        <v>0.8038800000000017</v>
      </c>
      <c r="T59" s="22">
        <f t="shared" si="20"/>
        <v>0.11634403026410714</v>
      </c>
    </row>
    <row r="60" spans="1:20" x14ac:dyDescent="0.2">
      <c r="A60" s="5">
        <v>69</v>
      </c>
      <c r="H60" s="21"/>
      <c r="I60" s="5"/>
      <c r="M60" s="5">
        <f>scrimecost*Meta!O57</f>
        <v>57.42</v>
      </c>
      <c r="N60" s="5">
        <f>L60-Grade12!L60</f>
        <v>0</v>
      </c>
      <c r="O60" s="5">
        <f>Grade12!M60-M60</f>
        <v>0.99000000000000199</v>
      </c>
      <c r="Q60" s="22"/>
      <c r="R60" s="22"/>
      <c r="S60" s="22">
        <f t="shared" si="19"/>
        <v>0.8038800000000017</v>
      </c>
      <c r="T60" s="22">
        <f t="shared" si="20"/>
        <v>0.11193223141553198</v>
      </c>
    </row>
    <row r="61" spans="1:20" x14ac:dyDescent="0.2">
      <c r="A61" s="5">
        <v>70</v>
      </c>
      <c r="H61" s="21"/>
      <c r="I61" s="5"/>
      <c r="M61" s="5">
        <f>scrimecost*Meta!O58</f>
        <v>57.42</v>
      </c>
      <c r="N61" s="5">
        <f>L61-Grade12!L61</f>
        <v>0</v>
      </c>
      <c r="O61" s="5">
        <f>Grade12!M61-M61</f>
        <v>0.99000000000000199</v>
      </c>
      <c r="Q61" s="22"/>
      <c r="R61" s="22"/>
      <c r="S61" s="22">
        <f t="shared" si="19"/>
        <v>0.8038800000000017</v>
      </c>
      <c r="T61" s="22">
        <f t="shared" si="20"/>
        <v>0.10768772923904307</v>
      </c>
    </row>
    <row r="62" spans="1:20" x14ac:dyDescent="0.2">
      <c r="A62" s="5">
        <v>71</v>
      </c>
      <c r="H62" s="21"/>
      <c r="I62" s="5"/>
      <c r="M62" s="5">
        <f>scrimecost*Meta!O59</f>
        <v>57.42</v>
      </c>
      <c r="N62" s="5">
        <f>L62-Grade12!L62</f>
        <v>0</v>
      </c>
      <c r="O62" s="5">
        <f>Grade12!M62-M62</f>
        <v>0.99000000000000199</v>
      </c>
      <c r="Q62" s="22"/>
      <c r="R62" s="22"/>
      <c r="S62" s="22">
        <f t="shared" si="19"/>
        <v>0.8038800000000017</v>
      </c>
      <c r="T62" s="22">
        <f t="shared" si="20"/>
        <v>0.10360417979706489</v>
      </c>
    </row>
    <row r="63" spans="1:20" x14ac:dyDescent="0.2">
      <c r="A63" s="5">
        <v>72</v>
      </c>
      <c r="H63" s="21"/>
      <c r="M63" s="5">
        <f>scrimecost*Meta!O60</f>
        <v>57.42</v>
      </c>
      <c r="N63" s="5">
        <f>L63-Grade12!L63</f>
        <v>0</v>
      </c>
      <c r="O63" s="5">
        <f>Grade12!M63-M63</f>
        <v>0.99000000000000199</v>
      </c>
      <c r="Q63" s="22"/>
      <c r="R63" s="22"/>
      <c r="S63" s="22">
        <f t="shared" si="19"/>
        <v>0.8038800000000017</v>
      </c>
      <c r="T63" s="22">
        <f t="shared" si="20"/>
        <v>9.9675479715946286E-2</v>
      </c>
    </row>
    <row r="64" spans="1:20" x14ac:dyDescent="0.2">
      <c r="A64" s="5">
        <v>73</v>
      </c>
      <c r="H64" s="21"/>
      <c r="M64" s="5">
        <f>scrimecost*Meta!O61</f>
        <v>57.42</v>
      </c>
      <c r="N64" s="5">
        <f>L64-Grade12!L64</f>
        <v>0</v>
      </c>
      <c r="O64" s="5">
        <f>Grade12!M64-M64</f>
        <v>0.99000000000000199</v>
      </c>
      <c r="Q64" s="22"/>
      <c r="R64" s="22"/>
      <c r="S64" s="22">
        <f t="shared" si="19"/>
        <v>0.8038800000000017</v>
      </c>
      <c r="T64" s="22">
        <f t="shared" si="20"/>
        <v>9.5895757063707593E-2</v>
      </c>
    </row>
    <row r="65" spans="1:20" x14ac:dyDescent="0.2">
      <c r="A65" s="5">
        <v>74</v>
      </c>
      <c r="H65" s="21"/>
      <c r="M65" s="5">
        <f>scrimecost*Meta!O62</f>
        <v>57.42</v>
      </c>
      <c r="N65" s="5">
        <f>L65-Grade12!L65</f>
        <v>0</v>
      </c>
      <c r="O65" s="5">
        <f>Grade12!M65-M65</f>
        <v>0.99000000000000199</v>
      </c>
      <c r="Q65" s="22"/>
      <c r="R65" s="22"/>
      <c r="S65" s="22">
        <f t="shared" si="19"/>
        <v>0.8038800000000017</v>
      </c>
      <c r="T65" s="22">
        <f t="shared" si="20"/>
        <v>9.2259362573706566E-2</v>
      </c>
    </row>
    <row r="66" spans="1:20" x14ac:dyDescent="0.2">
      <c r="A66" s="5">
        <v>75</v>
      </c>
      <c r="H66" s="21"/>
      <c r="M66" s="5">
        <f>scrimecost*Meta!O63</f>
        <v>57.42</v>
      </c>
      <c r="N66" s="5">
        <f>L66-Grade12!L66</f>
        <v>0</v>
      </c>
      <c r="O66" s="5">
        <f>Grade12!M66-M66</f>
        <v>0.99000000000000199</v>
      </c>
      <c r="Q66" s="22"/>
      <c r="R66" s="22"/>
      <c r="S66" s="22">
        <f t="shared" si="19"/>
        <v>0.8038800000000017</v>
      </c>
      <c r="T66" s="22">
        <f t="shared" si="20"/>
        <v>8.8760861201105171E-2</v>
      </c>
    </row>
    <row r="67" spans="1:20" x14ac:dyDescent="0.2">
      <c r="A67" s="5">
        <v>76</v>
      </c>
      <c r="H67" s="21"/>
      <c r="M67" s="5">
        <f>scrimecost*Meta!O64</f>
        <v>57.42</v>
      </c>
      <c r="N67" s="5">
        <f>L67-Grade12!L67</f>
        <v>0</v>
      </c>
      <c r="O67" s="5">
        <f>Grade12!M67-M67</f>
        <v>0.99000000000000199</v>
      </c>
      <c r="Q67" s="22"/>
      <c r="R67" s="22"/>
      <c r="S67" s="22">
        <f t="shared" si="19"/>
        <v>0.8038800000000017</v>
      </c>
      <c r="T67" s="22">
        <f t="shared" si="20"/>
        <v>8.5395023999517469E-2</v>
      </c>
    </row>
    <row r="68" spans="1:20" x14ac:dyDescent="0.2">
      <c r="A68" s="5">
        <v>77</v>
      </c>
      <c r="H68" s="21"/>
      <c r="M68" s="5">
        <f>scrimecost*Meta!O65</f>
        <v>57.42</v>
      </c>
      <c r="N68" s="5">
        <f>L68-Grade12!L68</f>
        <v>0</v>
      </c>
      <c r="O68" s="5">
        <f>Grade12!M68-M68</f>
        <v>0.99000000000000199</v>
      </c>
      <c r="Q68" s="22"/>
      <c r="R68" s="22"/>
      <c r="S68" s="22">
        <f t="shared" si="19"/>
        <v>0.8038800000000017</v>
      </c>
      <c r="T68" s="22">
        <f t="shared" si="20"/>
        <v>8.2156820305697625E-2</v>
      </c>
    </row>
    <row r="69" spans="1:20" x14ac:dyDescent="0.2">
      <c r="A69" s="5">
        <v>78</v>
      </c>
      <c r="H69" s="21"/>
      <c r="M69" s="5">
        <f>scrimecost*Meta!O66</f>
        <v>57.42</v>
      </c>
      <c r="N69" s="5">
        <f>L69-Grade12!L69</f>
        <v>0</v>
      </c>
      <c r="O69" s="5">
        <f>Grade12!M69-M69</f>
        <v>0.99000000000000199</v>
      </c>
      <c r="Q69" s="22"/>
      <c r="R69" s="22"/>
      <c r="S69" s="22">
        <f t="shared" si="19"/>
        <v>0.8038800000000017</v>
      </c>
      <c r="T69" s="22">
        <f t="shared" si="20"/>
        <v>7.9041410220586486E-2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1.652487868764041E-11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59918</v>
      </c>
      <c r="D2" s="7">
        <f>Meta!C8</f>
        <v>26729</v>
      </c>
      <c r="E2" s="1">
        <f>Meta!D8</f>
        <v>4.2999999999999997E-2</v>
      </c>
      <c r="F2" s="1">
        <f>Meta!F8</f>
        <v>0.72299999999999998</v>
      </c>
      <c r="G2" s="1">
        <f>Meta!I8</f>
        <v>1.8381311833585117</v>
      </c>
      <c r="H2" s="1">
        <f>Meta!E8</f>
        <v>0.81200000000000006</v>
      </c>
      <c r="I2" s="13"/>
      <c r="J2" s="1">
        <f>Meta!X7</f>
        <v>0.755</v>
      </c>
      <c r="K2" s="1">
        <f>Meta!D7</f>
        <v>4.3999999999999997E-2</v>
      </c>
      <c r="L2" s="29"/>
      <c r="N2" s="22">
        <f>Meta!T8</f>
        <v>78982</v>
      </c>
      <c r="O2" s="22">
        <f>Meta!U8</f>
        <v>34371</v>
      </c>
      <c r="P2" s="1">
        <f>Meta!V8</f>
        <v>3.5999999999999997E-2</v>
      </c>
      <c r="Q2" s="1">
        <f>Meta!X8</f>
        <v>0.76200000000000001</v>
      </c>
      <c r="R2" s="22">
        <f>Meta!W8</f>
        <v>1027</v>
      </c>
      <c r="T2" s="12">
        <f>IRR(S5:S69)+1</f>
        <v>1.039481093743899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3032.9589804088919</v>
      </c>
      <c r="D10" s="5">
        <f t="shared" ref="D10:D36" si="0">IF(A10&lt;startage,1,0)*(C10*(1-initialunempprob))+IF(A10=startage,1,0)*(C10*(1-unempprob))+IF(A10&gt;startage,1,0)*(C10*(1-unempprob)+unempprob*300*52)</f>
        <v>2899.5087852709007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221.8124220732239</v>
      </c>
      <c r="G10" s="5">
        <f t="shared" ref="G10:G56" si="3">D10-F10</f>
        <v>2677.6963631976769</v>
      </c>
      <c r="H10" s="22">
        <f>0.1*Grade13!H10</f>
        <v>1361.0867833528528</v>
      </c>
      <c r="I10" s="5">
        <f t="shared" ref="I10:I36" si="4">G10+IF(A10&lt;startage,1,0)*(H10*(1-initialunempprob))+IF(A10&gt;=startage,1,0)*(H10*(1-unempprob))</f>
        <v>3978.8953280830037</v>
      </c>
      <c r="J10" s="26">
        <f t="shared" ref="J10:J56" si="5">(F10-(IF(A10&gt;startage,1,0)*(unempprob*300*52)))/(IF(A10&lt;startage,1,0)*((C10+H10)*(1-initialunempprob))+IF(A10&gt;=startage,1,0)*((C10+H10)*(1-unempprob)))</f>
        <v>5.2803583411622598E-2</v>
      </c>
      <c r="L10" s="22">
        <f>0.1*Grade13!L10</f>
        <v>5535.5842845420984</v>
      </c>
      <c r="M10" s="5">
        <f>scrimecost*Meta!O7</f>
        <v>3618.1210000000001</v>
      </c>
      <c r="N10" s="5">
        <f>L10-Grade13!L10</f>
        <v>-49820.25856087888</v>
      </c>
      <c r="O10" s="5"/>
      <c r="P10" s="22"/>
      <c r="Q10" s="22">
        <f>0.05*feel*Grade13!G10</f>
        <v>312.59468336319321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-58411.853244242069</v>
      </c>
      <c r="T10" s="22">
        <f t="shared" ref="T10:T41" si="7">S10/sreturn^(A10-startage+1)</f>
        <v>-58411.853244242069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32597.238185427981</v>
      </c>
      <c r="D11" s="5">
        <f t="shared" si="0"/>
        <v>31195.556943454576</v>
      </c>
      <c r="E11" s="5">
        <f t="shared" si="1"/>
        <v>21695.556943454576</v>
      </c>
      <c r="F11" s="5">
        <f t="shared" si="2"/>
        <v>7385.3493420379191</v>
      </c>
      <c r="G11" s="5">
        <f t="shared" si="3"/>
        <v>23810.207601416656</v>
      </c>
      <c r="H11" s="22">
        <f t="shared" ref="H11:H36" si="10">benefits*B11/expnorm</f>
        <v>14541.399570384601</v>
      </c>
      <c r="I11" s="5">
        <f t="shared" si="4"/>
        <v>37726.32699027472</v>
      </c>
      <c r="J11" s="26">
        <f t="shared" si="5"/>
        <v>0.16371258934458913</v>
      </c>
      <c r="L11" s="22">
        <f t="shared" ref="L11:L36" si="11">(sincome+sbenefits)*(1-sunemp)*B11/expnorm</f>
        <v>59447.493731293376</v>
      </c>
      <c r="M11" s="5">
        <f>scrimecost*Meta!O8</f>
        <v>3465.098</v>
      </c>
      <c r="N11" s="5">
        <f>L11-Grade13!L11</f>
        <v>2707.7548147368798</v>
      </c>
      <c r="O11" s="5">
        <f>Grade13!M11-M11</f>
        <v>57.358000000000175</v>
      </c>
      <c r="P11" s="22">
        <f t="shared" ref="P11:P56" si="12">(spart-initialspart)*(L11*J11+nptrans)</f>
        <v>114.00412190157398</v>
      </c>
      <c r="Q11" s="22"/>
      <c r="R11" s="22"/>
      <c r="S11" s="22">
        <f t="shared" si="6"/>
        <v>1814.5530880736344</v>
      </c>
      <c r="T11" s="22">
        <f t="shared" si="7"/>
        <v>1745.6335656266326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33412.169140063677</v>
      </c>
      <c r="D12" s="5">
        <f t="shared" si="0"/>
        <v>32646.245867040936</v>
      </c>
      <c r="E12" s="5">
        <f t="shared" si="1"/>
        <v>23146.245867040936</v>
      </c>
      <c r="F12" s="5">
        <f t="shared" si="2"/>
        <v>7858.9992755888652</v>
      </c>
      <c r="G12" s="5">
        <f t="shared" si="3"/>
        <v>24787.246591452073</v>
      </c>
      <c r="H12" s="22">
        <f t="shared" si="10"/>
        <v>14904.934559644214</v>
      </c>
      <c r="I12" s="5">
        <f t="shared" si="4"/>
        <v>39051.268965031588</v>
      </c>
      <c r="J12" s="26">
        <f t="shared" si="5"/>
        <v>0.15545592432384797</v>
      </c>
      <c r="L12" s="22">
        <f t="shared" si="11"/>
        <v>60933.681074575703</v>
      </c>
      <c r="M12" s="5">
        <f>scrimecost*Meta!O9</f>
        <v>3146.7280000000001</v>
      </c>
      <c r="N12" s="5">
        <f>L12-Grade13!L12</f>
        <v>2775.4486851052934</v>
      </c>
      <c r="O12" s="5">
        <f>Grade13!M12-M12</f>
        <v>52.088000000000193</v>
      </c>
      <c r="P12" s="22">
        <f t="shared" si="12"/>
        <v>112.1855119973192</v>
      </c>
      <c r="Q12" s="22"/>
      <c r="R12" s="22"/>
      <c r="S12" s="22">
        <f t="shared" si="6"/>
        <v>1850.6823129586132</v>
      </c>
      <c r="T12" s="22">
        <f t="shared" si="7"/>
        <v>1712.7685703875511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34247.473368565275</v>
      </c>
      <c r="D13" s="5">
        <f t="shared" si="0"/>
        <v>33445.632013716968</v>
      </c>
      <c r="E13" s="5">
        <f t="shared" si="1"/>
        <v>23945.632013716968</v>
      </c>
      <c r="F13" s="5">
        <f t="shared" si="2"/>
        <v>8119.9988524785895</v>
      </c>
      <c r="G13" s="5">
        <f t="shared" si="3"/>
        <v>25325.63316123838</v>
      </c>
      <c r="H13" s="22">
        <f t="shared" si="10"/>
        <v>15277.557923635321</v>
      </c>
      <c r="I13" s="5">
        <f t="shared" si="4"/>
        <v>39946.256094157383</v>
      </c>
      <c r="J13" s="26">
        <f t="shared" si="5"/>
        <v>0.15717116463732389</v>
      </c>
      <c r="L13" s="22">
        <f t="shared" si="11"/>
        <v>62457.0231014401</v>
      </c>
      <c r="M13" s="5">
        <f>scrimecost*Meta!O10</f>
        <v>2883.8159999999998</v>
      </c>
      <c r="N13" s="5">
        <f>L13-Grade13!L13</f>
        <v>2844.8349022329348</v>
      </c>
      <c r="O13" s="5">
        <f>Grade13!M13-M13</f>
        <v>47.735999999999876</v>
      </c>
      <c r="P13" s="22">
        <f t="shared" si="12"/>
        <v>114.59310142443518</v>
      </c>
      <c r="Q13" s="22"/>
      <c r="R13" s="22"/>
      <c r="S13" s="22">
        <f t="shared" si="6"/>
        <v>1892.0357571038564</v>
      </c>
      <c r="T13" s="22">
        <f t="shared" si="7"/>
        <v>1684.5331255940955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35103.6602027794</v>
      </c>
      <c r="D14" s="5">
        <f t="shared" si="0"/>
        <v>34265.002814059888</v>
      </c>
      <c r="E14" s="5">
        <f t="shared" si="1"/>
        <v>24765.002814059888</v>
      </c>
      <c r="F14" s="5">
        <f t="shared" si="2"/>
        <v>8387.5234187905535</v>
      </c>
      <c r="G14" s="5">
        <f t="shared" si="3"/>
        <v>25877.479395269336</v>
      </c>
      <c r="H14" s="22">
        <f t="shared" si="10"/>
        <v>15659.496871726202</v>
      </c>
      <c r="I14" s="5">
        <f t="shared" si="4"/>
        <v>40863.617901511308</v>
      </c>
      <c r="J14" s="26">
        <f t="shared" si="5"/>
        <v>0.15884456982120282</v>
      </c>
      <c r="L14" s="22">
        <f t="shared" si="11"/>
        <v>64018.448678976107</v>
      </c>
      <c r="M14" s="5">
        <f>scrimecost*Meta!O11</f>
        <v>2694.848</v>
      </c>
      <c r="N14" s="5">
        <f>L14-Grade13!L14</f>
        <v>2915.9557747887593</v>
      </c>
      <c r="O14" s="5">
        <f>Grade13!M14-M14</f>
        <v>44.608000000000175</v>
      </c>
      <c r="P14" s="22">
        <f t="shared" si="12"/>
        <v>117.06088058722905</v>
      </c>
      <c r="Q14" s="22"/>
      <c r="R14" s="22"/>
      <c r="S14" s="22">
        <f t="shared" si="6"/>
        <v>1935.5052709527263</v>
      </c>
      <c r="T14" s="22">
        <f t="shared" si="7"/>
        <v>1657.7841364278197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35981.251707848889</v>
      </c>
      <c r="D15" s="5">
        <f t="shared" si="0"/>
        <v>35104.857884411387</v>
      </c>
      <c r="E15" s="5">
        <f t="shared" si="1"/>
        <v>25604.857884411387</v>
      </c>
      <c r="F15" s="5">
        <f t="shared" si="2"/>
        <v>8661.7360992603171</v>
      </c>
      <c r="G15" s="5">
        <f t="shared" si="3"/>
        <v>26443.12178515107</v>
      </c>
      <c r="H15" s="22">
        <f t="shared" si="10"/>
        <v>16050.984293519357</v>
      </c>
      <c r="I15" s="5">
        <f t="shared" si="4"/>
        <v>41803.913754049092</v>
      </c>
      <c r="J15" s="26">
        <f t="shared" si="5"/>
        <v>0.16047716024449932</v>
      </c>
      <c r="L15" s="22">
        <f t="shared" si="11"/>
        <v>65618.909895950492</v>
      </c>
      <c r="M15" s="5">
        <f>scrimecost*Meta!O12</f>
        <v>2574.6890000000003</v>
      </c>
      <c r="N15" s="5">
        <f>L15-Grade13!L15</f>
        <v>2988.8546691584706</v>
      </c>
      <c r="O15" s="5">
        <f>Grade13!M15-M15</f>
        <v>42.618999999999687</v>
      </c>
      <c r="P15" s="22">
        <f t="shared" si="12"/>
        <v>119.59035422909277</v>
      </c>
      <c r="Q15" s="22"/>
      <c r="R15" s="22"/>
      <c r="S15" s="22">
        <f t="shared" si="6"/>
        <v>1981.0498890478118</v>
      </c>
      <c r="T15" s="22">
        <f t="shared" si="7"/>
        <v>1632.3468255171292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36880.783000545103</v>
      </c>
      <c r="D16" s="5">
        <f t="shared" si="0"/>
        <v>35965.709331521663</v>
      </c>
      <c r="E16" s="5">
        <f t="shared" si="1"/>
        <v>26465.709331521663</v>
      </c>
      <c r="F16" s="5">
        <f t="shared" si="2"/>
        <v>8942.8040967418237</v>
      </c>
      <c r="G16" s="5">
        <f t="shared" si="3"/>
        <v>27022.905234779839</v>
      </c>
      <c r="H16" s="22">
        <f t="shared" si="10"/>
        <v>16452.258900857338</v>
      </c>
      <c r="I16" s="5">
        <f t="shared" si="4"/>
        <v>42767.71700290031</v>
      </c>
      <c r="J16" s="26">
        <f t="shared" si="5"/>
        <v>0.16206993138917886</v>
      </c>
      <c r="L16" s="22">
        <f t="shared" si="11"/>
        <v>67259.38264334925</v>
      </c>
      <c r="M16" s="5">
        <f>scrimecost*Meta!O13</f>
        <v>2161.835</v>
      </c>
      <c r="N16" s="5">
        <f>L16-Grade13!L16</f>
        <v>3063.5760358874395</v>
      </c>
      <c r="O16" s="5">
        <f>Grade13!M16-M16</f>
        <v>35.784999999999854</v>
      </c>
      <c r="P16" s="22">
        <f t="shared" si="12"/>
        <v>122.1830647120031</v>
      </c>
      <c r="Q16" s="22"/>
      <c r="R16" s="22"/>
      <c r="S16" s="22">
        <f t="shared" si="6"/>
        <v>2023.8393592952848</v>
      </c>
      <c r="T16" s="22">
        <f t="shared" si="7"/>
        <v>1604.2663326411346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37802.802575558722</v>
      </c>
      <c r="D17" s="5">
        <f t="shared" si="0"/>
        <v>36848.0820648097</v>
      </c>
      <c r="E17" s="5">
        <f t="shared" si="1"/>
        <v>27348.0820648097</v>
      </c>
      <c r="F17" s="5">
        <f t="shared" si="2"/>
        <v>9230.8987941603664</v>
      </c>
      <c r="G17" s="5">
        <f t="shared" si="3"/>
        <v>27617.183270649333</v>
      </c>
      <c r="H17" s="22">
        <f t="shared" si="10"/>
        <v>16863.565373378769</v>
      </c>
      <c r="I17" s="5">
        <f t="shared" si="4"/>
        <v>43755.615332972811</v>
      </c>
      <c r="J17" s="26">
        <f t="shared" si="5"/>
        <v>0.16362385445715882</v>
      </c>
      <c r="L17" s="22">
        <f t="shared" si="11"/>
        <v>68940.867209432981</v>
      </c>
      <c r="M17" s="5">
        <f>scrimecost*Meta!O14</f>
        <v>2161.835</v>
      </c>
      <c r="N17" s="5">
        <f>L17-Grade13!L17</f>
        <v>3140.1654367846204</v>
      </c>
      <c r="O17" s="5">
        <f>Grade13!M17-M17</f>
        <v>35.784999999999854</v>
      </c>
      <c r="P17" s="22">
        <f t="shared" si="12"/>
        <v>124.84059295698613</v>
      </c>
      <c r="Q17" s="22"/>
      <c r="R17" s="22"/>
      <c r="S17" s="22">
        <f t="shared" si="6"/>
        <v>2073.3865044989361</v>
      </c>
      <c r="T17" s="22">
        <f t="shared" si="7"/>
        <v>1581.1173502629915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38747.872639947702</v>
      </c>
      <c r="D18" s="5">
        <f t="shared" si="0"/>
        <v>37752.514116429949</v>
      </c>
      <c r="E18" s="5">
        <f t="shared" si="1"/>
        <v>28252.514116429949</v>
      </c>
      <c r="F18" s="5">
        <f t="shared" si="2"/>
        <v>9526.1958590143786</v>
      </c>
      <c r="G18" s="5">
        <f t="shared" si="3"/>
        <v>28226.318257415573</v>
      </c>
      <c r="H18" s="22">
        <f t="shared" si="10"/>
        <v>17285.15450771324</v>
      </c>
      <c r="I18" s="5">
        <f t="shared" si="4"/>
        <v>44768.211121297143</v>
      </c>
      <c r="J18" s="26">
        <f t="shared" si="5"/>
        <v>0.16513987696250521</v>
      </c>
      <c r="L18" s="22">
        <f t="shared" si="11"/>
        <v>70664.3888896688</v>
      </c>
      <c r="M18" s="5">
        <f>scrimecost*Meta!O15</f>
        <v>2161.835</v>
      </c>
      <c r="N18" s="5">
        <f>L18-Grade13!L18</f>
        <v>3218.6695727042243</v>
      </c>
      <c r="O18" s="5">
        <f>Grade13!M18-M18</f>
        <v>35.784999999999854</v>
      </c>
      <c r="P18" s="22">
        <f t="shared" si="12"/>
        <v>127.56455940809377</v>
      </c>
      <c r="Q18" s="22"/>
      <c r="R18" s="22"/>
      <c r="S18" s="22">
        <f t="shared" si="6"/>
        <v>2124.1723283326751</v>
      </c>
      <c r="T18" s="22">
        <f t="shared" si="7"/>
        <v>1558.3212366164528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39716.569455946381</v>
      </c>
      <c r="D19" s="5">
        <f t="shared" si="0"/>
        <v>38679.556969340687</v>
      </c>
      <c r="E19" s="5">
        <f t="shared" si="1"/>
        <v>29179.556969340687</v>
      </c>
      <c r="F19" s="5">
        <f t="shared" si="2"/>
        <v>9828.875350489734</v>
      </c>
      <c r="G19" s="5">
        <f t="shared" si="3"/>
        <v>28850.681618850955</v>
      </c>
      <c r="H19" s="22">
        <f t="shared" si="10"/>
        <v>17717.283370406072</v>
      </c>
      <c r="I19" s="5">
        <f t="shared" si="4"/>
        <v>45806.121804329567</v>
      </c>
      <c r="J19" s="26">
        <f t="shared" si="5"/>
        <v>0.16661892330918454</v>
      </c>
      <c r="L19" s="22">
        <f t="shared" si="11"/>
        <v>72430.998611910531</v>
      </c>
      <c r="M19" s="5">
        <f>scrimecost*Meta!O16</f>
        <v>2161.835</v>
      </c>
      <c r="N19" s="5">
        <f>L19-Grade13!L19</f>
        <v>3299.1363120218593</v>
      </c>
      <c r="O19" s="5">
        <f>Grade13!M19-M19</f>
        <v>35.784999999999854</v>
      </c>
      <c r="P19" s="22">
        <f t="shared" si="12"/>
        <v>130.35662502047913</v>
      </c>
      <c r="Q19" s="22"/>
      <c r="R19" s="22"/>
      <c r="S19" s="22">
        <f t="shared" si="6"/>
        <v>2176.2277977622825</v>
      </c>
      <c r="T19" s="22">
        <f t="shared" si="7"/>
        <v>1535.8719220400606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40709.483692345042</v>
      </c>
      <c r="D20" s="5">
        <f t="shared" si="0"/>
        <v>39629.775893574209</v>
      </c>
      <c r="E20" s="5">
        <f t="shared" si="1"/>
        <v>30129.775893574209</v>
      </c>
      <c r="F20" s="5">
        <f t="shared" si="2"/>
        <v>10139.121829251979</v>
      </c>
      <c r="G20" s="5">
        <f t="shared" si="3"/>
        <v>29490.654064322232</v>
      </c>
      <c r="H20" s="22">
        <f t="shared" si="10"/>
        <v>18160.215454666217</v>
      </c>
      <c r="I20" s="5">
        <f t="shared" si="4"/>
        <v>46869.980254437804</v>
      </c>
      <c r="J20" s="26">
        <f t="shared" si="5"/>
        <v>0.16806189535472543</v>
      </c>
      <c r="L20" s="22">
        <f t="shared" si="11"/>
        <v>74241.773577208267</v>
      </c>
      <c r="M20" s="5">
        <f>scrimecost*Meta!O17</f>
        <v>2161.835</v>
      </c>
      <c r="N20" s="5">
        <f>L20-Grade13!L20</f>
        <v>3381.6147198223771</v>
      </c>
      <c r="O20" s="5">
        <f>Grade13!M20-M20</f>
        <v>35.784999999999854</v>
      </c>
      <c r="P20" s="22">
        <f t="shared" si="12"/>
        <v>133.21849227317409</v>
      </c>
      <c r="Q20" s="22"/>
      <c r="R20" s="22"/>
      <c r="S20" s="22">
        <f t="shared" si="6"/>
        <v>2229.584653927594</v>
      </c>
      <c r="T20" s="22">
        <f t="shared" si="7"/>
        <v>1513.7634652530603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41727.220784653662</v>
      </c>
      <c r="D21" s="5">
        <f t="shared" si="0"/>
        <v>40603.750290913558</v>
      </c>
      <c r="E21" s="5">
        <f t="shared" si="1"/>
        <v>31103.750290913558</v>
      </c>
      <c r="F21" s="5">
        <f t="shared" si="2"/>
        <v>10457.124469983277</v>
      </c>
      <c r="G21" s="5">
        <f t="shared" si="3"/>
        <v>30146.625820930283</v>
      </c>
      <c r="H21" s="22">
        <f t="shared" si="10"/>
        <v>18614.220841032875</v>
      </c>
      <c r="I21" s="5">
        <f t="shared" si="4"/>
        <v>47960.435165798743</v>
      </c>
      <c r="J21" s="26">
        <f t="shared" si="5"/>
        <v>0.1694696729601311</v>
      </c>
      <c r="L21" s="22">
        <f t="shared" si="11"/>
        <v>76097.81791663848</v>
      </c>
      <c r="M21" s="5">
        <f>scrimecost*Meta!O18</f>
        <v>1742.819</v>
      </c>
      <c r="N21" s="5">
        <f>L21-Grade13!L21</f>
        <v>3466.1550878179405</v>
      </c>
      <c r="O21" s="5">
        <f>Grade13!M21-M21</f>
        <v>28.84900000000016</v>
      </c>
      <c r="P21" s="22">
        <f t="shared" si="12"/>
        <v>136.15190620718644</v>
      </c>
      <c r="Q21" s="22"/>
      <c r="R21" s="22"/>
      <c r="S21" s="22">
        <f t="shared" si="6"/>
        <v>2278.6433994970598</v>
      </c>
      <c r="T21" s="22">
        <f t="shared" si="7"/>
        <v>1488.3114498577243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42770.401304270003</v>
      </c>
      <c r="D22" s="5">
        <f t="shared" si="0"/>
        <v>41602.07404818639</v>
      </c>
      <c r="E22" s="5">
        <f t="shared" si="1"/>
        <v>32102.07404818639</v>
      </c>
      <c r="F22" s="5">
        <f t="shared" si="2"/>
        <v>10783.077176732857</v>
      </c>
      <c r="G22" s="5">
        <f t="shared" si="3"/>
        <v>30818.996871453535</v>
      </c>
      <c r="H22" s="22">
        <f t="shared" si="10"/>
        <v>19079.576362058695</v>
      </c>
      <c r="I22" s="5">
        <f t="shared" si="4"/>
        <v>49078.151449943703</v>
      </c>
      <c r="J22" s="26">
        <f t="shared" si="5"/>
        <v>0.17084311452638054</v>
      </c>
      <c r="L22" s="22">
        <f t="shared" si="11"/>
        <v>78000.263364554441</v>
      </c>
      <c r="M22" s="5">
        <f>scrimecost*Meta!O19</f>
        <v>1742.819</v>
      </c>
      <c r="N22" s="5">
        <f>L22-Grade13!L22</f>
        <v>3552.8089650134061</v>
      </c>
      <c r="O22" s="5">
        <f>Grade13!M22-M22</f>
        <v>28.84900000000016</v>
      </c>
      <c r="P22" s="22">
        <f t="shared" si="12"/>
        <v>139.15865548954906</v>
      </c>
      <c r="Q22" s="22"/>
      <c r="R22" s="22"/>
      <c r="S22" s="22">
        <f t="shared" si="6"/>
        <v>2334.7014465057687</v>
      </c>
      <c r="T22" s="22">
        <f t="shared" si="7"/>
        <v>1467.0071000752223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43839.661336876758</v>
      </c>
      <c r="D23" s="5">
        <f t="shared" si="0"/>
        <v>42625.355899391056</v>
      </c>
      <c r="E23" s="5">
        <f t="shared" si="1"/>
        <v>33125.355899391056</v>
      </c>
      <c r="F23" s="5">
        <f t="shared" si="2"/>
        <v>11117.178701151181</v>
      </c>
      <c r="G23" s="5">
        <f t="shared" si="3"/>
        <v>31508.177198239875</v>
      </c>
      <c r="H23" s="22">
        <f t="shared" si="10"/>
        <v>19556.565771110163</v>
      </c>
      <c r="I23" s="5">
        <f t="shared" si="4"/>
        <v>50223.8106411923</v>
      </c>
      <c r="J23" s="26">
        <f t="shared" si="5"/>
        <v>0.17218305751784346</v>
      </c>
      <c r="L23" s="22">
        <f t="shared" si="11"/>
        <v>79950.269948668283</v>
      </c>
      <c r="M23" s="5">
        <f>scrimecost*Meta!O20</f>
        <v>1742.819</v>
      </c>
      <c r="N23" s="5">
        <f>L23-Grade13!L23</f>
        <v>3641.6291891387082</v>
      </c>
      <c r="O23" s="5">
        <f>Grade13!M23-M23</f>
        <v>28.84900000000016</v>
      </c>
      <c r="P23" s="22">
        <f t="shared" si="12"/>
        <v>142.24057350397078</v>
      </c>
      <c r="Q23" s="22"/>
      <c r="R23" s="22"/>
      <c r="S23" s="22">
        <f t="shared" si="6"/>
        <v>2392.1609446896655</v>
      </c>
      <c r="T23" s="22">
        <f t="shared" si="7"/>
        <v>1446.0212138083878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44935.652870298669</v>
      </c>
      <c r="D24" s="5">
        <f t="shared" si="0"/>
        <v>43674.219796875826</v>
      </c>
      <c r="E24" s="5">
        <f t="shared" si="1"/>
        <v>34174.219796875826</v>
      </c>
      <c r="F24" s="5">
        <f t="shared" si="2"/>
        <v>11459.632763679958</v>
      </c>
      <c r="G24" s="5">
        <f t="shared" si="3"/>
        <v>32214.587033195869</v>
      </c>
      <c r="H24" s="22">
        <f t="shared" si="10"/>
        <v>20045.479915387918</v>
      </c>
      <c r="I24" s="5">
        <f t="shared" si="4"/>
        <v>51398.1113122221</v>
      </c>
      <c r="J24" s="26">
        <f t="shared" si="5"/>
        <v>0.17349031897292921</v>
      </c>
      <c r="L24" s="22">
        <f t="shared" si="11"/>
        <v>81949.026697384994</v>
      </c>
      <c r="M24" s="5">
        <f>scrimecost*Meta!O21</f>
        <v>1742.819</v>
      </c>
      <c r="N24" s="5">
        <f>L24-Grade13!L24</f>
        <v>3732.6699188672064</v>
      </c>
      <c r="O24" s="5">
        <f>Grade13!M24-M24</f>
        <v>28.84900000000016</v>
      </c>
      <c r="P24" s="22">
        <f t="shared" si="12"/>
        <v>145.39953946875301</v>
      </c>
      <c r="Q24" s="22"/>
      <c r="R24" s="22"/>
      <c r="S24" s="22">
        <f t="shared" si="6"/>
        <v>2451.0569303281986</v>
      </c>
      <c r="T24" s="22">
        <f t="shared" si="7"/>
        <v>1425.3485314215702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46059.044192056128</v>
      </c>
      <c r="D25" s="5">
        <f t="shared" si="0"/>
        <v>44749.305291797718</v>
      </c>
      <c r="E25" s="5">
        <f t="shared" si="1"/>
        <v>35249.305291797718</v>
      </c>
      <c r="F25" s="5">
        <f t="shared" si="2"/>
        <v>11885.578706951726</v>
      </c>
      <c r="G25" s="5">
        <f t="shared" si="3"/>
        <v>32863.726584845994</v>
      </c>
      <c r="H25" s="22">
        <f t="shared" si="10"/>
        <v>20546.61691327261</v>
      </c>
      <c r="I25" s="5">
        <f t="shared" si="4"/>
        <v>52526.838970847879</v>
      </c>
      <c r="J25" s="26">
        <f t="shared" si="5"/>
        <v>0.17594123142026397</v>
      </c>
      <c r="L25" s="22">
        <f t="shared" si="11"/>
        <v>83997.752364819622</v>
      </c>
      <c r="M25" s="5">
        <f>scrimecost*Meta!O22</f>
        <v>1742.819</v>
      </c>
      <c r="N25" s="5">
        <f>L25-Grade13!L25</f>
        <v>3825.9866668388713</v>
      </c>
      <c r="O25" s="5">
        <f>Grade13!M25-M25</f>
        <v>28.84900000000016</v>
      </c>
      <c r="P25" s="22">
        <f t="shared" si="12"/>
        <v>149.32867591320542</v>
      </c>
      <c r="Q25" s="22"/>
      <c r="R25" s="22"/>
      <c r="S25" s="22">
        <f t="shared" si="6"/>
        <v>2511.9865670280742</v>
      </c>
      <c r="T25" s="22">
        <f t="shared" si="7"/>
        <v>1405.2978825473106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47210.52029685754</v>
      </c>
      <c r="D26" s="5">
        <f t="shared" si="0"/>
        <v>45851.267924092666</v>
      </c>
      <c r="E26" s="5">
        <f t="shared" si="1"/>
        <v>36351.267924092666</v>
      </c>
      <c r="F26" s="5">
        <f t="shared" si="2"/>
        <v>12355.565769625522</v>
      </c>
      <c r="G26" s="5">
        <f t="shared" si="3"/>
        <v>33495.702154467144</v>
      </c>
      <c r="H26" s="22">
        <f t="shared" si="10"/>
        <v>21060.282336104428</v>
      </c>
      <c r="I26" s="5">
        <f t="shared" si="4"/>
        <v>53650.39235011908</v>
      </c>
      <c r="J26" s="26">
        <f t="shared" si="5"/>
        <v>0.17884346048738389</v>
      </c>
      <c r="L26" s="22">
        <f t="shared" si="11"/>
        <v>86097.696173940116</v>
      </c>
      <c r="M26" s="5">
        <f>scrimecost*Meta!O23</f>
        <v>1352.559</v>
      </c>
      <c r="N26" s="5">
        <f>L26-Grade13!L26</f>
        <v>3921.6363335098576</v>
      </c>
      <c r="O26" s="5">
        <f>Grade13!M26-M26</f>
        <v>22.388999999999896</v>
      </c>
      <c r="P26" s="22">
        <f t="shared" si="12"/>
        <v>153.66406946617204</v>
      </c>
      <c r="Q26" s="22"/>
      <c r="R26" s="22"/>
      <c r="S26" s="22">
        <f t="shared" si="6"/>
        <v>2569.4440439477553</v>
      </c>
      <c r="T26" s="22">
        <f t="shared" si="7"/>
        <v>1382.8454618244341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48390.783304278972</v>
      </c>
      <c r="D27" s="5">
        <f t="shared" si="0"/>
        <v>46980.779622194976</v>
      </c>
      <c r="E27" s="5">
        <f t="shared" si="1"/>
        <v>37480.779622194976</v>
      </c>
      <c r="F27" s="5">
        <f t="shared" si="2"/>
        <v>12837.302508866158</v>
      </c>
      <c r="G27" s="5">
        <f t="shared" si="3"/>
        <v>34143.477113328816</v>
      </c>
      <c r="H27" s="22">
        <f t="shared" si="10"/>
        <v>21586.789394507039</v>
      </c>
      <c r="I27" s="5">
        <f t="shared" si="4"/>
        <v>54802.034563872046</v>
      </c>
      <c r="J27" s="26">
        <f t="shared" si="5"/>
        <v>0.181674903479696</v>
      </c>
      <c r="L27" s="22">
        <f t="shared" si="11"/>
        <v>88250.138578288606</v>
      </c>
      <c r="M27" s="5">
        <f>scrimecost*Meta!O24</f>
        <v>1352.559</v>
      </c>
      <c r="N27" s="5">
        <f>L27-Grade13!L27</f>
        <v>4019.6772418475884</v>
      </c>
      <c r="O27" s="5">
        <f>Grade13!M27-M27</f>
        <v>22.388999999999896</v>
      </c>
      <c r="P27" s="22">
        <f t="shared" si="12"/>
        <v>158.10784785796278</v>
      </c>
      <c r="Q27" s="22"/>
      <c r="R27" s="22"/>
      <c r="S27" s="22">
        <f t="shared" si="6"/>
        <v>2633.7146157904108</v>
      </c>
      <c r="T27" s="22">
        <f t="shared" si="7"/>
        <v>1363.5987789117812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49600.55288688594</v>
      </c>
      <c r="D28" s="5">
        <f t="shared" si="0"/>
        <v>48138.529112749842</v>
      </c>
      <c r="E28" s="5">
        <f t="shared" si="1"/>
        <v>38638.529112749842</v>
      </c>
      <c r="F28" s="5">
        <f t="shared" si="2"/>
        <v>13331.082666587807</v>
      </c>
      <c r="G28" s="5">
        <f t="shared" si="3"/>
        <v>34807.446446162037</v>
      </c>
      <c r="H28" s="22">
        <f t="shared" si="10"/>
        <v>22126.459129369712</v>
      </c>
      <c r="I28" s="5">
        <f t="shared" si="4"/>
        <v>55982.467832968847</v>
      </c>
      <c r="J28" s="26">
        <f t="shared" si="5"/>
        <v>0.18443728688682975</v>
      </c>
      <c r="L28" s="22">
        <f t="shared" si="11"/>
        <v>90456.392042745807</v>
      </c>
      <c r="M28" s="5">
        <f>scrimecost*Meta!O25</f>
        <v>1352.559</v>
      </c>
      <c r="N28" s="5">
        <f>L28-Grade13!L28</f>
        <v>4120.1691728937731</v>
      </c>
      <c r="O28" s="5">
        <f>Grade13!M28-M28</f>
        <v>22.388999999999896</v>
      </c>
      <c r="P28" s="22">
        <f t="shared" si="12"/>
        <v>162.6627207095483</v>
      </c>
      <c r="Q28" s="22"/>
      <c r="R28" s="22"/>
      <c r="S28" s="22">
        <f t="shared" si="6"/>
        <v>2699.5919519291383</v>
      </c>
      <c r="T28" s="22">
        <f t="shared" si="7"/>
        <v>1344.6195452069321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50840.566709058097</v>
      </c>
      <c r="D29" s="5">
        <f t="shared" si="0"/>
        <v>49325.222340568602</v>
      </c>
      <c r="E29" s="5">
        <f t="shared" si="1"/>
        <v>39825.222340568602</v>
      </c>
      <c r="F29" s="5">
        <f t="shared" si="2"/>
        <v>13837.207328252509</v>
      </c>
      <c r="G29" s="5">
        <f t="shared" si="3"/>
        <v>35488.015012316093</v>
      </c>
      <c r="H29" s="22">
        <f t="shared" si="10"/>
        <v>22679.620607603953</v>
      </c>
      <c r="I29" s="5">
        <f t="shared" si="4"/>
        <v>57192.411933793075</v>
      </c>
      <c r="J29" s="26">
        <f t="shared" si="5"/>
        <v>0.18713229508891158</v>
      </c>
      <c r="L29" s="22">
        <f t="shared" si="11"/>
        <v>92717.801843814465</v>
      </c>
      <c r="M29" s="5">
        <f>scrimecost*Meta!O26</f>
        <v>1352.559</v>
      </c>
      <c r="N29" s="5">
        <f>L29-Grade13!L29</f>
        <v>4223.1734022161254</v>
      </c>
      <c r="O29" s="5">
        <f>Grade13!M29-M29</f>
        <v>22.388999999999896</v>
      </c>
      <c r="P29" s="22">
        <f t="shared" si="12"/>
        <v>167.33146538242357</v>
      </c>
      <c r="Q29" s="22"/>
      <c r="R29" s="22"/>
      <c r="S29" s="22">
        <f t="shared" si="6"/>
        <v>2767.1162214713422</v>
      </c>
      <c r="T29" s="22">
        <f t="shared" si="7"/>
        <v>1325.9040605999487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52111.580876784545</v>
      </c>
      <c r="D30" s="5">
        <f t="shared" si="0"/>
        <v>50541.582899082809</v>
      </c>
      <c r="E30" s="5">
        <f t="shared" si="1"/>
        <v>41041.582899082809</v>
      </c>
      <c r="F30" s="5">
        <f t="shared" si="2"/>
        <v>14355.985106458818</v>
      </c>
      <c r="G30" s="5">
        <f t="shared" si="3"/>
        <v>36185.597792623987</v>
      </c>
      <c r="H30" s="22">
        <f t="shared" si="10"/>
        <v>23246.611122794053</v>
      </c>
      <c r="I30" s="5">
        <f t="shared" si="4"/>
        <v>58432.604637137891</v>
      </c>
      <c r="J30" s="26">
        <f t="shared" si="5"/>
        <v>0.18976157138362543</v>
      </c>
      <c r="L30" s="22">
        <f t="shared" si="11"/>
        <v>95035.746889909831</v>
      </c>
      <c r="M30" s="5">
        <f>scrimecost*Meta!O27</f>
        <v>1352.559</v>
      </c>
      <c r="N30" s="5">
        <f>L30-Grade13!L30</f>
        <v>4328.7527372715558</v>
      </c>
      <c r="O30" s="5">
        <f>Grade13!M30-M30</f>
        <v>22.388999999999896</v>
      </c>
      <c r="P30" s="22">
        <f t="shared" si="12"/>
        <v>172.11692867212062</v>
      </c>
      <c r="Q30" s="22"/>
      <c r="R30" s="22"/>
      <c r="S30" s="22">
        <f t="shared" si="6"/>
        <v>2836.3285977521136</v>
      </c>
      <c r="T30" s="22">
        <f t="shared" si="7"/>
        <v>1307.4486755495373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53414.370398704159</v>
      </c>
      <c r="D31" s="5">
        <f t="shared" si="0"/>
        <v>51788.352471559883</v>
      </c>
      <c r="E31" s="5">
        <f t="shared" si="1"/>
        <v>42288.352471559883</v>
      </c>
      <c r="F31" s="5">
        <f t="shared" si="2"/>
        <v>14887.73232912029</v>
      </c>
      <c r="G31" s="5">
        <f t="shared" si="3"/>
        <v>36900.620142439591</v>
      </c>
      <c r="H31" s="22">
        <f t="shared" si="10"/>
        <v>23827.776400863902</v>
      </c>
      <c r="I31" s="5">
        <f t="shared" si="4"/>
        <v>59703.802158066348</v>
      </c>
      <c r="J31" s="26">
        <f t="shared" si="5"/>
        <v>0.19232671898822443</v>
      </c>
      <c r="L31" s="22">
        <f t="shared" si="11"/>
        <v>97411.640562157554</v>
      </c>
      <c r="M31" s="5">
        <f>scrimecost*Meta!O28</f>
        <v>1183.1039999999998</v>
      </c>
      <c r="N31" s="5">
        <f>L31-Grade13!L31</f>
        <v>4436.9715557033196</v>
      </c>
      <c r="O31" s="5">
        <f>Grade13!M31-M31</f>
        <v>19.58400000000006</v>
      </c>
      <c r="P31" s="22">
        <f t="shared" si="12"/>
        <v>177.02202854406016</v>
      </c>
      <c r="Q31" s="22"/>
      <c r="R31" s="22"/>
      <c r="S31" s="22">
        <f t="shared" si="6"/>
        <v>2904.9936234398715</v>
      </c>
      <c r="T31" s="22">
        <f t="shared" si="7"/>
        <v>1288.2397461537871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54749.729658671749</v>
      </c>
      <c r="D32" s="5">
        <f t="shared" si="0"/>
        <v>53066.291283348866</v>
      </c>
      <c r="E32" s="5">
        <f t="shared" si="1"/>
        <v>43566.291283348866</v>
      </c>
      <c r="F32" s="5">
        <f t="shared" si="2"/>
        <v>15432.773232348292</v>
      </c>
      <c r="G32" s="5">
        <f t="shared" si="3"/>
        <v>37633.518051000574</v>
      </c>
      <c r="H32" s="22">
        <f t="shared" si="10"/>
        <v>24423.470810885497</v>
      </c>
      <c r="I32" s="5">
        <f t="shared" si="4"/>
        <v>61006.779617017994</v>
      </c>
      <c r="J32" s="26">
        <f t="shared" si="5"/>
        <v>0.19482930201710136</v>
      </c>
      <c r="L32" s="22">
        <f t="shared" si="11"/>
        <v>99846.931576211486</v>
      </c>
      <c r="M32" s="5">
        <f>scrimecost*Meta!O29</f>
        <v>1183.1039999999998</v>
      </c>
      <c r="N32" s="5">
        <f>L32-Grade13!L32</f>
        <v>4547.8958445958997</v>
      </c>
      <c r="O32" s="5">
        <f>Grade13!M32-M32</f>
        <v>19.58400000000006</v>
      </c>
      <c r="P32" s="22">
        <f t="shared" si="12"/>
        <v>182.04975591279808</v>
      </c>
      <c r="Q32" s="22"/>
      <c r="R32" s="22"/>
      <c r="S32" s="22">
        <f t="shared" si="6"/>
        <v>2977.7098762698374</v>
      </c>
      <c r="T32" s="22">
        <f t="shared" si="7"/>
        <v>1270.3321735759146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56118.472900138542</v>
      </c>
      <c r="D33" s="5">
        <f t="shared" si="0"/>
        <v>54376.178565432587</v>
      </c>
      <c r="E33" s="5">
        <f t="shared" si="1"/>
        <v>44876.178565432587</v>
      </c>
      <c r="F33" s="5">
        <f t="shared" si="2"/>
        <v>15991.440158156998</v>
      </c>
      <c r="G33" s="5">
        <f t="shared" si="3"/>
        <v>38384.738407275589</v>
      </c>
      <c r="H33" s="22">
        <f t="shared" si="10"/>
        <v>25034.057581157635</v>
      </c>
      <c r="I33" s="5">
        <f t="shared" si="4"/>
        <v>62342.331512443445</v>
      </c>
      <c r="J33" s="26">
        <f t="shared" si="5"/>
        <v>0.19727084643551793</v>
      </c>
      <c r="L33" s="22">
        <f t="shared" si="11"/>
        <v>102343.10486561677</v>
      </c>
      <c r="M33" s="5">
        <f>scrimecost*Meta!O30</f>
        <v>1183.1039999999998</v>
      </c>
      <c r="N33" s="5">
        <f>L33-Grade13!L33</f>
        <v>4661.5932407107903</v>
      </c>
      <c r="O33" s="5">
        <f>Grade13!M33-M33</f>
        <v>19.58400000000006</v>
      </c>
      <c r="P33" s="22">
        <f t="shared" si="12"/>
        <v>187.20317646575452</v>
      </c>
      <c r="Q33" s="22"/>
      <c r="R33" s="22"/>
      <c r="S33" s="22">
        <f t="shared" si="6"/>
        <v>3052.2440354205505</v>
      </c>
      <c r="T33" s="22">
        <f t="shared" si="7"/>
        <v>1252.6725916213354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57521.434722642007</v>
      </c>
      <c r="D34" s="5">
        <f t="shared" si="0"/>
        <v>55718.813029568402</v>
      </c>
      <c r="E34" s="5">
        <f t="shared" si="1"/>
        <v>46218.813029568402</v>
      </c>
      <c r="F34" s="5">
        <f t="shared" si="2"/>
        <v>16564.07375711092</v>
      </c>
      <c r="G34" s="5">
        <f t="shared" si="3"/>
        <v>39154.739272457482</v>
      </c>
      <c r="H34" s="22">
        <f t="shared" si="10"/>
        <v>25659.909020686577</v>
      </c>
      <c r="I34" s="5">
        <f t="shared" si="4"/>
        <v>63711.272205254536</v>
      </c>
      <c r="J34" s="26">
        <f t="shared" si="5"/>
        <v>0.19965284099007063</v>
      </c>
      <c r="L34" s="22">
        <f t="shared" si="11"/>
        <v>104901.6824872572</v>
      </c>
      <c r="M34" s="5">
        <f>scrimecost*Meta!O31</f>
        <v>1183.1039999999998</v>
      </c>
      <c r="N34" s="5">
        <f>L34-Grade13!L34</f>
        <v>4778.1330717285746</v>
      </c>
      <c r="O34" s="5">
        <f>Grade13!M34-M34</f>
        <v>19.58400000000006</v>
      </c>
      <c r="P34" s="22">
        <f t="shared" si="12"/>
        <v>192.48543253253484</v>
      </c>
      <c r="Q34" s="22"/>
      <c r="R34" s="22"/>
      <c r="S34" s="22">
        <f t="shared" si="6"/>
        <v>3128.6415485500438</v>
      </c>
      <c r="T34" s="22">
        <f t="shared" si="7"/>
        <v>1235.2576017709907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58959.47059070805</v>
      </c>
      <c r="D35" s="5">
        <f t="shared" si="0"/>
        <v>57095.013355307601</v>
      </c>
      <c r="E35" s="5">
        <f t="shared" si="1"/>
        <v>47595.013355307601</v>
      </c>
      <c r="F35" s="5">
        <f t="shared" si="2"/>
        <v>17151.023196038692</v>
      </c>
      <c r="G35" s="5">
        <f t="shared" si="3"/>
        <v>39943.990159268913</v>
      </c>
      <c r="H35" s="22">
        <f t="shared" si="10"/>
        <v>26301.406746203738</v>
      </c>
      <c r="I35" s="5">
        <f t="shared" si="4"/>
        <v>65114.436415385891</v>
      </c>
      <c r="J35" s="26">
        <f t="shared" si="5"/>
        <v>0.20197673811646361</v>
      </c>
      <c r="L35" s="22">
        <f t="shared" si="11"/>
        <v>107524.22454943862</v>
      </c>
      <c r="M35" s="5">
        <f>scrimecost*Meta!O32</f>
        <v>1183.1039999999998</v>
      </c>
      <c r="N35" s="5">
        <f>L35-Grade13!L35</f>
        <v>4897.5863985217875</v>
      </c>
      <c r="O35" s="5">
        <f>Grade13!M35-M35</f>
        <v>19.58400000000006</v>
      </c>
      <c r="P35" s="22">
        <f t="shared" si="12"/>
        <v>197.89974500098469</v>
      </c>
      <c r="Q35" s="22"/>
      <c r="R35" s="22"/>
      <c r="S35" s="22">
        <f t="shared" si="6"/>
        <v>3206.9489995077647</v>
      </c>
      <c r="T35" s="22">
        <f t="shared" si="7"/>
        <v>1218.0838507140797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60433.457355475744</v>
      </c>
      <c r="D36" s="5">
        <f t="shared" si="0"/>
        <v>58505.618689190291</v>
      </c>
      <c r="E36" s="5">
        <f t="shared" si="1"/>
        <v>49005.618689190291</v>
      </c>
      <c r="F36" s="5">
        <f t="shared" si="2"/>
        <v>17752.646370939659</v>
      </c>
      <c r="G36" s="5">
        <f t="shared" si="3"/>
        <v>40752.972318250628</v>
      </c>
      <c r="H36" s="22">
        <f t="shared" si="10"/>
        <v>26958.941914858828</v>
      </c>
      <c r="I36" s="5">
        <f t="shared" si="4"/>
        <v>66552.679730770527</v>
      </c>
      <c r="J36" s="26">
        <f t="shared" si="5"/>
        <v>0.20424395482513966</v>
      </c>
      <c r="L36" s="22">
        <f t="shared" si="11"/>
        <v>110212.33016317456</v>
      </c>
      <c r="M36" s="5">
        <f>scrimecost*Meta!O33</f>
        <v>956.13700000000006</v>
      </c>
      <c r="N36" s="5">
        <f>L36-Grade13!L36</f>
        <v>5020.0260584848147</v>
      </c>
      <c r="O36" s="5">
        <f>Grade13!M36-M36</f>
        <v>15.826999999999998</v>
      </c>
      <c r="P36" s="22">
        <f t="shared" si="12"/>
        <v>203.44941528114578</v>
      </c>
      <c r="Q36" s="22"/>
      <c r="R36" s="22"/>
      <c r="S36" s="22">
        <f t="shared" si="6"/>
        <v>3284.163452739419</v>
      </c>
      <c r="T36" s="22">
        <f t="shared" si="7"/>
        <v>1200.033309880472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61944.293789362637</v>
      </c>
      <c r="D37" s="5">
        <f t="shared" ref="D37:D56" si="15">IF(A37&lt;startage,1,0)*(C37*(1-initialunempprob))+IF(A37=startage,1,0)*(C37*(1-unempprob))+IF(A37&gt;startage,1,0)*(C37*(1-unempprob)+unempprob*300*52)</f>
        <v>59951.489156420044</v>
      </c>
      <c r="E37" s="5">
        <f t="shared" si="1"/>
        <v>50451.489156420044</v>
      </c>
      <c r="F37" s="5">
        <f t="shared" si="2"/>
        <v>18369.310125213149</v>
      </c>
      <c r="G37" s="5">
        <f t="shared" si="3"/>
        <v>41582.179031206892</v>
      </c>
      <c r="H37" s="22">
        <f t="shared" ref="H37:H56" si="16">benefits*B37/expnorm</f>
        <v>27632.915462730296</v>
      </c>
      <c r="I37" s="5">
        <f t="shared" ref="I37:I56" si="17">G37+IF(A37&lt;startage,1,0)*(H37*(1-initialunempprob))+IF(A37&gt;=startage,1,0)*(H37*(1-unempprob))</f>
        <v>68026.879129039778</v>
      </c>
      <c r="J37" s="26">
        <f t="shared" si="5"/>
        <v>0.20645587356531142</v>
      </c>
      <c r="L37" s="22">
        <f t="shared" ref="L37:L56" si="18">(sincome+sbenefits)*(1-sunemp)*B37/expnorm</f>
        <v>112967.63841725391</v>
      </c>
      <c r="M37" s="5">
        <f>scrimecost*Meta!O34</f>
        <v>956.13700000000006</v>
      </c>
      <c r="N37" s="5">
        <f>L37-Grade13!L37</f>
        <v>5145.5267099469347</v>
      </c>
      <c r="O37" s="5">
        <f>Grade13!M37-M37</f>
        <v>15.826999999999998</v>
      </c>
      <c r="P37" s="22">
        <f t="shared" si="12"/>
        <v>209.13782731831091</v>
      </c>
      <c r="Q37" s="22"/>
      <c r="R37" s="22"/>
      <c r="S37" s="22">
        <f t="shared" si="6"/>
        <v>3366.4352184018744</v>
      </c>
      <c r="T37" s="22">
        <f t="shared" si="7"/>
        <v>1183.3744933527664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63492.901134096704</v>
      </c>
      <c r="D38" s="5">
        <f t="shared" si="15"/>
        <v>61433.506385330547</v>
      </c>
      <c r="E38" s="5">
        <f t="shared" si="1"/>
        <v>51933.506385330547</v>
      </c>
      <c r="F38" s="5">
        <f t="shared" si="2"/>
        <v>19001.390473343479</v>
      </c>
      <c r="G38" s="5">
        <f t="shared" si="3"/>
        <v>42432.115911987072</v>
      </c>
      <c r="H38" s="22">
        <f t="shared" si="16"/>
        <v>28323.73834929855</v>
      </c>
      <c r="I38" s="5">
        <f t="shared" si="17"/>
        <v>69537.933512265779</v>
      </c>
      <c r="J38" s="26">
        <f t="shared" si="5"/>
        <v>0.20861384306791803</v>
      </c>
      <c r="L38" s="22">
        <f t="shared" si="18"/>
        <v>115791.82937768527</v>
      </c>
      <c r="M38" s="5">
        <f>scrimecost*Meta!O35</f>
        <v>956.13700000000006</v>
      </c>
      <c r="N38" s="5">
        <f>L38-Grade13!L38</f>
        <v>5274.1648776956281</v>
      </c>
      <c r="O38" s="5">
        <f>Grade13!M38-M38</f>
        <v>15.826999999999998</v>
      </c>
      <c r="P38" s="22">
        <f t="shared" si="12"/>
        <v>214.96844965640523</v>
      </c>
      <c r="Q38" s="22"/>
      <c r="R38" s="22"/>
      <c r="S38" s="22">
        <f t="shared" si="6"/>
        <v>3450.7637782059046</v>
      </c>
      <c r="T38" s="22">
        <f t="shared" si="7"/>
        <v>1166.9455133800809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65080.223662449112</v>
      </c>
      <c r="D39" s="5">
        <f t="shared" si="15"/>
        <v>62952.574044963803</v>
      </c>
      <c r="E39" s="5">
        <f t="shared" si="1"/>
        <v>53452.574044963803</v>
      </c>
      <c r="F39" s="5">
        <f t="shared" si="2"/>
        <v>19649.272830177062</v>
      </c>
      <c r="G39" s="5">
        <f t="shared" si="3"/>
        <v>43303.301214786741</v>
      </c>
      <c r="H39" s="22">
        <f t="shared" si="16"/>
        <v>29031.831808031016</v>
      </c>
      <c r="I39" s="5">
        <f t="shared" si="17"/>
        <v>71086.764255072427</v>
      </c>
      <c r="J39" s="26">
        <f t="shared" si="5"/>
        <v>0.21071917916802199</v>
      </c>
      <c r="L39" s="22">
        <f t="shared" si="18"/>
        <v>118686.62511212738</v>
      </c>
      <c r="M39" s="5">
        <f>scrimecost*Meta!O36</f>
        <v>956.13700000000006</v>
      </c>
      <c r="N39" s="5">
        <f>L39-Grade13!L39</f>
        <v>5406.0189996379777</v>
      </c>
      <c r="O39" s="5">
        <f>Grade13!M39-M39</f>
        <v>15.826999999999998</v>
      </c>
      <c r="P39" s="22">
        <f t="shared" si="12"/>
        <v>220.94483755295181</v>
      </c>
      <c r="Q39" s="22"/>
      <c r="R39" s="22"/>
      <c r="S39" s="22">
        <f t="shared" si="6"/>
        <v>3537.2005520049979</v>
      </c>
      <c r="T39" s="22">
        <f t="shared" si="7"/>
        <v>1150.7432531219599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66707.229254010352</v>
      </c>
      <c r="D40" s="5">
        <f t="shared" si="15"/>
        <v>64509.618396087906</v>
      </c>
      <c r="E40" s="5">
        <f t="shared" si="1"/>
        <v>55009.618396087906</v>
      </c>
      <c r="F40" s="5">
        <f t="shared" si="2"/>
        <v>20313.352245931492</v>
      </c>
      <c r="G40" s="5">
        <f t="shared" si="3"/>
        <v>44196.266150156414</v>
      </c>
      <c r="H40" s="22">
        <f t="shared" si="16"/>
        <v>29757.627603231791</v>
      </c>
      <c r="I40" s="5">
        <f t="shared" si="17"/>
        <v>72674.315766449232</v>
      </c>
      <c r="J40" s="26">
        <f t="shared" si="5"/>
        <v>0.21277316560714782</v>
      </c>
      <c r="L40" s="22">
        <f t="shared" si="18"/>
        <v>121653.79073993058</v>
      </c>
      <c r="M40" s="5">
        <f>scrimecost*Meta!O37</f>
        <v>956.13700000000006</v>
      </c>
      <c r="N40" s="5">
        <f>L40-Grade13!L40</f>
        <v>5541.1694746289868</v>
      </c>
      <c r="O40" s="5">
        <f>Grade13!M40-M40</f>
        <v>15.826999999999998</v>
      </c>
      <c r="P40" s="22">
        <f t="shared" si="12"/>
        <v>227.07063514691211</v>
      </c>
      <c r="Q40" s="22"/>
      <c r="R40" s="22"/>
      <c r="S40" s="22">
        <f t="shared" si="6"/>
        <v>3625.7982451491312</v>
      </c>
      <c r="T40" s="22">
        <f t="shared" si="7"/>
        <v>1134.7646359293462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68374.909985360588</v>
      </c>
      <c r="D41" s="5">
        <f t="shared" si="15"/>
        <v>66105.588855990078</v>
      </c>
      <c r="E41" s="5">
        <f t="shared" si="1"/>
        <v>56605.588855990078</v>
      </c>
      <c r="F41" s="5">
        <f t="shared" si="2"/>
        <v>20994.03364707977</v>
      </c>
      <c r="G41" s="5">
        <f t="shared" si="3"/>
        <v>45111.555208910308</v>
      </c>
      <c r="H41" s="22">
        <f t="shared" si="16"/>
        <v>30501.568293312583</v>
      </c>
      <c r="I41" s="5">
        <f t="shared" si="17"/>
        <v>74301.55606561045</v>
      </c>
      <c r="J41" s="26">
        <f t="shared" si="5"/>
        <v>0.21477705481605108</v>
      </c>
      <c r="L41" s="22">
        <f t="shared" si="18"/>
        <v>124695.13550842882</v>
      </c>
      <c r="M41" s="5">
        <f>scrimecost*Meta!O38</f>
        <v>638.79399999999998</v>
      </c>
      <c r="N41" s="5">
        <f>L41-Grade13!L41</f>
        <v>5679.6987114946533</v>
      </c>
      <c r="O41" s="5">
        <f>Grade13!M41-M41</f>
        <v>10.574000000000069</v>
      </c>
      <c r="P41" s="22">
        <f t="shared" si="12"/>
        <v>233.34957768072135</v>
      </c>
      <c r="Q41" s="22"/>
      <c r="R41" s="22"/>
      <c r="S41" s="22">
        <f t="shared" si="6"/>
        <v>3712.3454446217934</v>
      </c>
      <c r="T41" s="22">
        <f t="shared" si="7"/>
        <v>1117.7223766241843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70084.282734994631</v>
      </c>
      <c r="D42" s="5">
        <f t="shared" si="15"/>
        <v>67741.458577389858</v>
      </c>
      <c r="E42" s="5">
        <f t="shared" si="1"/>
        <v>58241.458577389858</v>
      </c>
      <c r="F42" s="5">
        <f t="shared" si="2"/>
        <v>21691.732083256775</v>
      </c>
      <c r="G42" s="5">
        <f t="shared" si="3"/>
        <v>46049.72649413308</v>
      </c>
      <c r="H42" s="22">
        <f t="shared" si="16"/>
        <v>31264.107500645401</v>
      </c>
      <c r="I42" s="5">
        <f t="shared" si="17"/>
        <v>75969.477372250723</v>
      </c>
      <c r="J42" s="26">
        <f t="shared" si="5"/>
        <v>0.2167320686783957</v>
      </c>
      <c r="L42" s="22">
        <f t="shared" si="18"/>
        <v>127812.51389613959</v>
      </c>
      <c r="M42" s="5">
        <f>scrimecost*Meta!O39</f>
        <v>638.79399999999998</v>
      </c>
      <c r="N42" s="5">
        <f>L42-Grade13!L42</f>
        <v>5821.6911792820902</v>
      </c>
      <c r="O42" s="5">
        <f>Grade13!M42-M42</f>
        <v>10.574000000000069</v>
      </c>
      <c r="P42" s="22">
        <f t="shared" si="12"/>
        <v>239.78549377787596</v>
      </c>
      <c r="Q42" s="22"/>
      <c r="R42" s="22"/>
      <c r="S42" s="22">
        <f t="shared" ref="S42:S69" si="19">IF(A42&lt;startage,1,0)*(N42-Q42-R42)+IF(A42&gt;=startage,1,0)*completionprob*(N42*spart+O42+P42)</f>
        <v>3805.4283959813538</v>
      </c>
      <c r="T42" s="22">
        <f t="shared" ref="T42:T69" si="20">S42/sreturn^(A42-startage+1)</f>
        <v>1102.2307519246538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71836.389803369471</v>
      </c>
      <c r="D43" s="5">
        <f t="shared" si="15"/>
        <v>69418.225041824582</v>
      </c>
      <c r="E43" s="5">
        <f t="shared" si="1"/>
        <v>59918.225041824582</v>
      </c>
      <c r="F43" s="5">
        <f t="shared" si="2"/>
        <v>22406.872980338187</v>
      </c>
      <c r="G43" s="5">
        <f t="shared" si="3"/>
        <v>47011.352061486396</v>
      </c>
      <c r="H43" s="22">
        <f t="shared" si="16"/>
        <v>32045.710188161534</v>
      </c>
      <c r="I43" s="5">
        <f t="shared" si="17"/>
        <v>77679.09671155698</v>
      </c>
      <c r="J43" s="26">
        <f t="shared" si="5"/>
        <v>0.21863939927580509</v>
      </c>
      <c r="L43" s="22">
        <f t="shared" si="18"/>
        <v>131007.82674354303</v>
      </c>
      <c r="M43" s="5">
        <f>scrimecost*Meta!O40</f>
        <v>638.79399999999998</v>
      </c>
      <c r="N43" s="5">
        <f>L43-Grade13!L43</f>
        <v>5967.2334587641089</v>
      </c>
      <c r="O43" s="5">
        <f>Grade13!M43-M43</f>
        <v>10.574000000000069</v>
      </c>
      <c r="P43" s="22">
        <f t="shared" si="12"/>
        <v>246.38230777745926</v>
      </c>
      <c r="Q43" s="22"/>
      <c r="R43" s="22"/>
      <c r="S43" s="22">
        <f t="shared" si="19"/>
        <v>3900.8384211248381</v>
      </c>
      <c r="T43" s="22">
        <f t="shared" si="20"/>
        <v>1086.9519244729895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73632.29954845371</v>
      </c>
      <c r="D44" s="5">
        <f t="shared" si="15"/>
        <v>71136.910667870194</v>
      </c>
      <c r="E44" s="5">
        <f t="shared" si="1"/>
        <v>61636.910667870194</v>
      </c>
      <c r="F44" s="5">
        <f t="shared" si="2"/>
        <v>23139.892399846634</v>
      </c>
      <c r="G44" s="5">
        <f t="shared" si="3"/>
        <v>47997.018268023559</v>
      </c>
      <c r="H44" s="22">
        <f t="shared" si="16"/>
        <v>32846.852942865567</v>
      </c>
      <c r="I44" s="5">
        <f t="shared" si="17"/>
        <v>79431.456534345911</v>
      </c>
      <c r="J44" s="26">
        <f t="shared" si="5"/>
        <v>0.22050020961474104</v>
      </c>
      <c r="L44" s="22">
        <f t="shared" si="18"/>
        <v>134283.0224121316</v>
      </c>
      <c r="M44" s="5">
        <f>scrimecost*Meta!O41</f>
        <v>638.79399999999998</v>
      </c>
      <c r="N44" s="5">
        <f>L44-Grade13!L44</f>
        <v>6116.4142952331895</v>
      </c>
      <c r="O44" s="5">
        <f>Grade13!M44-M44</f>
        <v>10.574000000000069</v>
      </c>
      <c r="P44" s="22">
        <f t="shared" si="12"/>
        <v>253.14404212703215</v>
      </c>
      <c r="Q44" s="22"/>
      <c r="R44" s="22"/>
      <c r="S44" s="22">
        <f t="shared" si="19"/>
        <v>3998.6336968969144</v>
      </c>
      <c r="T44" s="22">
        <f t="shared" si="20"/>
        <v>1071.8830443948052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75473.107037165042</v>
      </c>
      <c r="D45" s="5">
        <f t="shared" si="15"/>
        <v>72898.563434566939</v>
      </c>
      <c r="E45" s="5">
        <f t="shared" si="1"/>
        <v>63398.563434566939</v>
      </c>
      <c r="F45" s="5">
        <f t="shared" si="2"/>
        <v>23891.237304842798</v>
      </c>
      <c r="G45" s="5">
        <f t="shared" si="3"/>
        <v>49007.326129724141</v>
      </c>
      <c r="H45" s="22">
        <f t="shared" si="16"/>
        <v>33668.024266437205</v>
      </c>
      <c r="I45" s="5">
        <f t="shared" si="17"/>
        <v>81227.625352704548</v>
      </c>
      <c r="J45" s="26">
        <f t="shared" si="5"/>
        <v>0.22231563433565424</v>
      </c>
      <c r="L45" s="22">
        <f t="shared" si="18"/>
        <v>137640.09797243489</v>
      </c>
      <c r="M45" s="5">
        <f>scrimecost*Meta!O42</f>
        <v>638.79399999999998</v>
      </c>
      <c r="N45" s="5">
        <f>L45-Grade13!L45</f>
        <v>6269.3246526140429</v>
      </c>
      <c r="O45" s="5">
        <f>Grade13!M45-M45</f>
        <v>10.574000000000069</v>
      </c>
      <c r="P45" s="22">
        <f t="shared" si="12"/>
        <v>260.07481983534444</v>
      </c>
      <c r="Q45" s="22"/>
      <c r="R45" s="22"/>
      <c r="S45" s="22">
        <f t="shared" si="19"/>
        <v>4098.8738545633241</v>
      </c>
      <c r="T45" s="22">
        <f t="shared" si="20"/>
        <v>1057.0212971640465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77359.934713094161</v>
      </c>
      <c r="D46" s="5">
        <f t="shared" si="15"/>
        <v>74704.257520431114</v>
      </c>
      <c r="E46" s="5">
        <f t="shared" si="1"/>
        <v>65204.257520431114</v>
      </c>
      <c r="F46" s="5">
        <f t="shared" si="2"/>
        <v>24661.365832463871</v>
      </c>
      <c r="G46" s="5">
        <f t="shared" si="3"/>
        <v>50042.891687967247</v>
      </c>
      <c r="H46" s="22">
        <f t="shared" si="16"/>
        <v>34509.72487309813</v>
      </c>
      <c r="I46" s="5">
        <f t="shared" si="17"/>
        <v>83068.698391522164</v>
      </c>
      <c r="J46" s="26">
        <f t="shared" si="5"/>
        <v>0.2240867804048379</v>
      </c>
      <c r="L46" s="22">
        <f t="shared" si="18"/>
        <v>141081.10042174574</v>
      </c>
      <c r="M46" s="5">
        <f>scrimecost*Meta!O43</f>
        <v>354.315</v>
      </c>
      <c r="N46" s="5">
        <f>L46-Grade13!L46</f>
        <v>6426.0577689293423</v>
      </c>
      <c r="O46" s="5">
        <f>Grade13!M46-M46</f>
        <v>5.8649999999999523</v>
      </c>
      <c r="P46" s="22">
        <f t="shared" si="12"/>
        <v>267.17886698636454</v>
      </c>
      <c r="Q46" s="22"/>
      <c r="R46" s="22"/>
      <c r="S46" s="22">
        <f t="shared" si="19"/>
        <v>4197.7963081713451</v>
      </c>
      <c r="T46" s="22">
        <f t="shared" si="20"/>
        <v>1041.415294125007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79293.933080921532</v>
      </c>
      <c r="D47" s="5">
        <f t="shared" si="15"/>
        <v>76555.09395844191</v>
      </c>
      <c r="E47" s="5">
        <f t="shared" si="1"/>
        <v>67055.09395844191</v>
      </c>
      <c r="F47" s="5">
        <f t="shared" si="2"/>
        <v>25450.747573275476</v>
      </c>
      <c r="G47" s="5">
        <f t="shared" si="3"/>
        <v>51104.346385166435</v>
      </c>
      <c r="H47" s="22">
        <f t="shared" si="16"/>
        <v>35372.467994925588</v>
      </c>
      <c r="I47" s="5">
        <f t="shared" si="17"/>
        <v>84955.798256310227</v>
      </c>
      <c r="J47" s="26">
        <f t="shared" si="5"/>
        <v>0.22581472778940725</v>
      </c>
      <c r="L47" s="22">
        <f t="shared" si="18"/>
        <v>144608.12793228938</v>
      </c>
      <c r="M47" s="5">
        <f>scrimecost*Meta!O44</f>
        <v>354.315</v>
      </c>
      <c r="N47" s="5">
        <f>L47-Grade13!L47</f>
        <v>6586.7092131526151</v>
      </c>
      <c r="O47" s="5">
        <f>Grade13!M47-M47</f>
        <v>5.8649999999999523</v>
      </c>
      <c r="P47" s="22">
        <f t="shared" si="12"/>
        <v>274.46051531616018</v>
      </c>
      <c r="Q47" s="22"/>
      <c r="R47" s="22"/>
      <c r="S47" s="22">
        <f t="shared" si="19"/>
        <v>4303.1111238196236</v>
      </c>
      <c r="T47" s="22">
        <f t="shared" si="20"/>
        <v>1026.9955384044408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81276.281407944552</v>
      </c>
      <c r="D48" s="5">
        <f t="shared" si="15"/>
        <v>78452.201307402938</v>
      </c>
      <c r="E48" s="5">
        <f t="shared" si="1"/>
        <v>68952.201307402938</v>
      </c>
      <c r="F48" s="5">
        <f t="shared" si="2"/>
        <v>26259.863857607354</v>
      </c>
      <c r="G48" s="5">
        <f t="shared" si="3"/>
        <v>52192.337449795581</v>
      </c>
      <c r="H48" s="22">
        <f t="shared" si="16"/>
        <v>36256.77969479873</v>
      </c>
      <c r="I48" s="5">
        <f t="shared" si="17"/>
        <v>86890.075617717957</v>
      </c>
      <c r="J48" s="26">
        <f t="shared" si="5"/>
        <v>0.22750053011581634</v>
      </c>
      <c r="L48" s="22">
        <f t="shared" si="18"/>
        <v>148223.33113059663</v>
      </c>
      <c r="M48" s="5">
        <f>scrimecost*Meta!O45</f>
        <v>354.315</v>
      </c>
      <c r="N48" s="5">
        <f>L48-Grade13!L48</f>
        <v>6751.3769434814749</v>
      </c>
      <c r="O48" s="5">
        <f>Grade13!M48-M48</f>
        <v>5.8649999999999523</v>
      </c>
      <c r="P48" s="22">
        <f t="shared" si="12"/>
        <v>281.9242048542007</v>
      </c>
      <c r="Q48" s="22"/>
      <c r="R48" s="22"/>
      <c r="S48" s="22">
        <f t="shared" si="19"/>
        <v>4411.0588098591134</v>
      </c>
      <c r="T48" s="22">
        <f t="shared" si="20"/>
        <v>1012.7733123027964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83308.188443143154</v>
      </c>
      <c r="D49" s="5">
        <f t="shared" si="15"/>
        <v>80396.736340087999</v>
      </c>
      <c r="E49" s="5">
        <f t="shared" si="1"/>
        <v>70896.736340087999</v>
      </c>
      <c r="F49" s="5">
        <f t="shared" si="2"/>
        <v>27089.208049047531</v>
      </c>
      <c r="G49" s="5">
        <f t="shared" si="3"/>
        <v>53307.528291040464</v>
      </c>
      <c r="H49" s="22">
        <f t="shared" si="16"/>
        <v>37163.199187168684</v>
      </c>
      <c r="I49" s="5">
        <f t="shared" si="17"/>
        <v>88872.709913160885</v>
      </c>
      <c r="J49" s="26">
        <f t="shared" si="5"/>
        <v>0.22914521531231305</v>
      </c>
      <c r="L49" s="22">
        <f t="shared" si="18"/>
        <v>151928.91440886151</v>
      </c>
      <c r="M49" s="5">
        <f>scrimecost*Meta!O46</f>
        <v>354.315</v>
      </c>
      <c r="N49" s="5">
        <f>L49-Grade13!L49</f>
        <v>6920.1613670684746</v>
      </c>
      <c r="O49" s="5">
        <f>Grade13!M49-M49</f>
        <v>5.8649999999999523</v>
      </c>
      <c r="P49" s="22">
        <f t="shared" si="12"/>
        <v>289.57448663069215</v>
      </c>
      <c r="Q49" s="22"/>
      <c r="R49" s="22"/>
      <c r="S49" s="22">
        <f t="shared" si="19"/>
        <v>4521.7051880495392</v>
      </c>
      <c r="T49" s="22">
        <f t="shared" si="20"/>
        <v>998.74599137682321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85390.893154221732</v>
      </c>
      <c r="D50" s="5">
        <f t="shared" si="15"/>
        <v>82389.884748590193</v>
      </c>
      <c r="E50" s="5">
        <f t="shared" si="1"/>
        <v>72889.884748590193</v>
      </c>
      <c r="F50" s="5">
        <f t="shared" si="2"/>
        <v>27939.285845273716</v>
      </c>
      <c r="G50" s="5">
        <f t="shared" si="3"/>
        <v>54450.598903316481</v>
      </c>
      <c r="H50" s="22">
        <f t="shared" si="16"/>
        <v>38092.279166847904</v>
      </c>
      <c r="I50" s="5">
        <f t="shared" si="17"/>
        <v>90904.910065989927</v>
      </c>
      <c r="J50" s="26">
        <f t="shared" si="5"/>
        <v>0.23074978623572445</v>
      </c>
      <c r="L50" s="22">
        <f t="shared" si="18"/>
        <v>155727.13726908303</v>
      </c>
      <c r="M50" s="5">
        <f>scrimecost*Meta!O47</f>
        <v>354.315</v>
      </c>
      <c r="N50" s="5">
        <f>L50-Grade13!L50</f>
        <v>7093.1654012451763</v>
      </c>
      <c r="O50" s="5">
        <f>Grade13!M50-M50</f>
        <v>5.8649999999999523</v>
      </c>
      <c r="P50" s="22">
        <f t="shared" si="12"/>
        <v>297.41602545159589</v>
      </c>
      <c r="Q50" s="22"/>
      <c r="R50" s="22"/>
      <c r="S50" s="22">
        <f t="shared" si="19"/>
        <v>4635.1177256947412</v>
      </c>
      <c r="T50" s="22">
        <f t="shared" si="20"/>
        <v>984.91098290738933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87525.66548307726</v>
      </c>
      <c r="D51" s="5">
        <f t="shared" si="15"/>
        <v>84432.861867304935</v>
      </c>
      <c r="E51" s="5">
        <f t="shared" si="1"/>
        <v>74932.861867304935</v>
      </c>
      <c r="F51" s="5">
        <f t="shared" si="2"/>
        <v>28810.615586405554</v>
      </c>
      <c r="G51" s="5">
        <f t="shared" si="3"/>
        <v>55622.246280899381</v>
      </c>
      <c r="H51" s="22">
        <f t="shared" si="16"/>
        <v>39044.586146019094</v>
      </c>
      <c r="I51" s="5">
        <f t="shared" si="17"/>
        <v>92987.915222639655</v>
      </c>
      <c r="J51" s="26">
        <f t="shared" si="5"/>
        <v>0.23231522128295512</v>
      </c>
      <c r="L51" s="22">
        <f t="shared" si="18"/>
        <v>159620.31570081011</v>
      </c>
      <c r="M51" s="5">
        <f>scrimecost*Meta!O48</f>
        <v>186.91399999999999</v>
      </c>
      <c r="N51" s="5">
        <f>L51-Grade13!L51</f>
        <v>7270.4945362762955</v>
      </c>
      <c r="O51" s="5">
        <f>Grade13!M51-M51</f>
        <v>3.0939999999999941</v>
      </c>
      <c r="P51" s="22">
        <f t="shared" si="12"/>
        <v>305.45360274302226</v>
      </c>
      <c r="Q51" s="22"/>
      <c r="R51" s="22"/>
      <c r="S51" s="22">
        <f t="shared" si="19"/>
        <v>4749.1155247810748</v>
      </c>
      <c r="T51" s="22">
        <f t="shared" si="20"/>
        <v>970.80577400137031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89713.80712015419</v>
      </c>
      <c r="D52" s="5">
        <f t="shared" si="15"/>
        <v>86526.913413987553</v>
      </c>
      <c r="E52" s="5">
        <f t="shared" si="1"/>
        <v>77026.913413987553</v>
      </c>
      <c r="F52" s="5">
        <f t="shared" si="2"/>
        <v>29703.728571065694</v>
      </c>
      <c r="G52" s="5">
        <f t="shared" si="3"/>
        <v>56823.184842921859</v>
      </c>
      <c r="H52" s="22">
        <f t="shared" si="16"/>
        <v>40020.700799669568</v>
      </c>
      <c r="I52" s="5">
        <f t="shared" si="17"/>
        <v>95122.99550820564</v>
      </c>
      <c r="J52" s="26">
        <f t="shared" si="5"/>
        <v>0.23384247498757041</v>
      </c>
      <c r="L52" s="22">
        <f t="shared" si="18"/>
        <v>163610.82359333034</v>
      </c>
      <c r="M52" s="5">
        <f>scrimecost*Meta!O49</f>
        <v>186.91399999999999</v>
      </c>
      <c r="N52" s="5">
        <f>L52-Grade13!L52</f>
        <v>7452.2568996832124</v>
      </c>
      <c r="O52" s="5">
        <f>Grade13!M52-M52</f>
        <v>3.0939999999999941</v>
      </c>
      <c r="P52" s="22">
        <f t="shared" si="12"/>
        <v>313.69211946673425</v>
      </c>
      <c r="Q52" s="22"/>
      <c r="R52" s="22"/>
      <c r="S52" s="22">
        <f t="shared" si="19"/>
        <v>4868.269572144578</v>
      </c>
      <c r="T52" s="22">
        <f t="shared" si="20"/>
        <v>957.36520756147138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91956.652298158049</v>
      </c>
      <c r="D53" s="5">
        <f t="shared" si="15"/>
        <v>88673.316249337251</v>
      </c>
      <c r="E53" s="5">
        <f t="shared" si="1"/>
        <v>79173.316249337251</v>
      </c>
      <c r="F53" s="5">
        <f t="shared" si="2"/>
        <v>30619.16938034234</v>
      </c>
      <c r="G53" s="5">
        <f t="shared" si="3"/>
        <v>58054.146868994911</v>
      </c>
      <c r="H53" s="22">
        <f t="shared" si="16"/>
        <v>41021.218319661311</v>
      </c>
      <c r="I53" s="5">
        <f t="shared" si="17"/>
        <v>97311.452800910774</v>
      </c>
      <c r="J53" s="26">
        <f t="shared" si="5"/>
        <v>0.23533247860182921</v>
      </c>
      <c r="L53" s="22">
        <f t="shared" si="18"/>
        <v>167701.0941831636</v>
      </c>
      <c r="M53" s="5">
        <f>scrimecost*Meta!O50</f>
        <v>186.91399999999999</v>
      </c>
      <c r="N53" s="5">
        <f>L53-Grade13!L53</f>
        <v>7638.5633221752651</v>
      </c>
      <c r="O53" s="5">
        <f>Grade13!M53-M53</f>
        <v>3.0939999999999941</v>
      </c>
      <c r="P53" s="22">
        <f t="shared" si="12"/>
        <v>322.13659910853914</v>
      </c>
      <c r="Q53" s="22"/>
      <c r="R53" s="22"/>
      <c r="S53" s="22">
        <f t="shared" si="19"/>
        <v>4990.4024706921473</v>
      </c>
      <c r="T53" s="22">
        <f t="shared" si="20"/>
        <v>944.10869964129313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94255.568605612003</v>
      </c>
      <c r="D54" s="5">
        <f t="shared" si="15"/>
        <v>90873.379155570685</v>
      </c>
      <c r="E54" s="5">
        <f t="shared" si="1"/>
        <v>81373.379155570685</v>
      </c>
      <c r="F54" s="5">
        <f t="shared" si="2"/>
        <v>31557.496209850899</v>
      </c>
      <c r="G54" s="5">
        <f t="shared" si="3"/>
        <v>59315.882945719786</v>
      </c>
      <c r="H54" s="22">
        <f t="shared" si="16"/>
        <v>42046.748777652843</v>
      </c>
      <c r="I54" s="5">
        <f t="shared" si="17"/>
        <v>99554.621525933559</v>
      </c>
      <c r="J54" s="26">
        <f t="shared" si="5"/>
        <v>0.23678614066452075</v>
      </c>
      <c r="L54" s="22">
        <f t="shared" si="18"/>
        <v>171893.62153774273</v>
      </c>
      <c r="M54" s="5">
        <f>scrimecost*Meta!O51</f>
        <v>186.91399999999999</v>
      </c>
      <c r="N54" s="5">
        <f>L54-Grade13!L54</f>
        <v>7829.5274052297464</v>
      </c>
      <c r="O54" s="5">
        <f>Grade13!M54-M54</f>
        <v>3.0939999999999941</v>
      </c>
      <c r="P54" s="22">
        <f t="shared" si="12"/>
        <v>330.79219074138922</v>
      </c>
      <c r="Q54" s="22"/>
      <c r="R54" s="22"/>
      <c r="S54" s="22">
        <f t="shared" si="19"/>
        <v>5115.5886917034832</v>
      </c>
      <c r="T54" s="22">
        <f t="shared" si="20"/>
        <v>931.03380700525884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96611.957820752286</v>
      </c>
      <c r="D55" s="5">
        <f t="shared" si="15"/>
        <v>93128.443634459938</v>
      </c>
      <c r="E55" s="5">
        <f t="shared" si="1"/>
        <v>83628.443634459938</v>
      </c>
      <c r="F55" s="5">
        <f t="shared" si="2"/>
        <v>32520.134519130963</v>
      </c>
      <c r="G55" s="5">
        <f t="shared" si="3"/>
        <v>60608.309115328972</v>
      </c>
      <c r="H55" s="22">
        <f t="shared" si="16"/>
        <v>43097.917497094153</v>
      </c>
      <c r="I55" s="5">
        <f t="shared" si="17"/>
        <v>101853.01616004808</v>
      </c>
      <c r="J55" s="26">
        <f t="shared" si="5"/>
        <v>0.23821072970926266</v>
      </c>
      <c r="L55" s="22">
        <f t="shared" si="18"/>
        <v>176190.96207618623</v>
      </c>
      <c r="M55" s="5">
        <f>scrimecost*Meta!O52</f>
        <v>186.91399999999999</v>
      </c>
      <c r="N55" s="5">
        <f>L55-Grade13!L55</f>
        <v>8025.2655903604173</v>
      </c>
      <c r="O55" s="5">
        <f>Grade13!M55-M55</f>
        <v>3.0939999999999941</v>
      </c>
      <c r="P55" s="22">
        <f t="shared" si="12"/>
        <v>339.67204351041772</v>
      </c>
      <c r="Q55" s="22"/>
      <c r="R55" s="22"/>
      <c r="S55" s="22">
        <f t="shared" si="19"/>
        <v>5243.9109597724264</v>
      </c>
      <c r="T55" s="22">
        <f t="shared" si="20"/>
        <v>918.13923493527329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99027.256766271094</v>
      </c>
      <c r="D56" s="5">
        <f t="shared" si="15"/>
        <v>95439.884725321434</v>
      </c>
      <c r="E56" s="5">
        <f t="shared" si="1"/>
        <v>85939.884725321434</v>
      </c>
      <c r="F56" s="5">
        <f t="shared" si="2"/>
        <v>33575.307377109239</v>
      </c>
      <c r="G56" s="5">
        <f t="shared" si="3"/>
        <v>61864.577348212195</v>
      </c>
      <c r="H56" s="22">
        <f t="shared" si="16"/>
        <v>44175.365434521518</v>
      </c>
      <c r="I56" s="5">
        <f t="shared" si="17"/>
        <v>104140.40206904928</v>
      </c>
      <c r="J56" s="26">
        <f t="shared" si="5"/>
        <v>0.24010017964247399</v>
      </c>
      <c r="L56" s="22">
        <f t="shared" si="18"/>
        <v>180595.73612809091</v>
      </c>
      <c r="M56" s="5">
        <f>scrimecost*Meta!O53</f>
        <v>56.484999999999999</v>
      </c>
      <c r="N56" s="5">
        <f>L56-Grade13!L56</f>
        <v>8225.8972301194735</v>
      </c>
      <c r="O56" s="5">
        <f>Grade13!M56-M56</f>
        <v>0.93500000000000227</v>
      </c>
      <c r="P56" s="22">
        <f t="shared" si="12"/>
        <v>349.40548080913652</v>
      </c>
      <c r="Q56" s="22"/>
      <c r="R56" s="22"/>
      <c r="S56" s="22">
        <f t="shared" si="19"/>
        <v>5374.2010261700634</v>
      </c>
      <c r="T56" s="22">
        <f t="shared" si="20"/>
        <v>905.21251669503295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56.484999999999999</v>
      </c>
      <c r="N57" s="5">
        <f>L57-Grade13!L57</f>
        <v>0</v>
      </c>
      <c r="O57" s="5">
        <f>Grade13!M57-M57</f>
        <v>0.93500000000000227</v>
      </c>
      <c r="Q57" s="22"/>
      <c r="R57" s="22"/>
      <c r="S57" s="22">
        <f t="shared" si="19"/>
        <v>0.75922000000000189</v>
      </c>
      <c r="T57" s="22">
        <f t="shared" si="20"/>
        <v>0.12302338948528006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56.484999999999999</v>
      </c>
      <c r="N58" s="5">
        <f>L58-Grade13!L58</f>
        <v>0</v>
      </c>
      <c r="O58" s="5">
        <f>Grade13!M58-M58</f>
        <v>0.93500000000000227</v>
      </c>
      <c r="Q58" s="22"/>
      <c r="R58" s="22"/>
      <c r="S58" s="22">
        <f t="shared" si="19"/>
        <v>0.75922000000000189</v>
      </c>
      <c r="T58" s="22">
        <f t="shared" si="20"/>
        <v>0.11835077157794832</v>
      </c>
    </row>
    <row r="59" spans="1:20" x14ac:dyDescent="0.2">
      <c r="A59" s="5">
        <v>68</v>
      </c>
      <c r="H59" s="21"/>
      <c r="I59" s="5"/>
      <c r="M59" s="5">
        <f>scrimecost*Meta!O56</f>
        <v>56.484999999999999</v>
      </c>
      <c r="N59" s="5">
        <f>L59-Grade13!L59</f>
        <v>0</v>
      </c>
      <c r="O59" s="5">
        <f>Grade13!M59-M59</f>
        <v>0.93500000000000227</v>
      </c>
      <c r="Q59" s="22"/>
      <c r="R59" s="22"/>
      <c r="S59" s="22">
        <f t="shared" si="19"/>
        <v>0.75922000000000189</v>
      </c>
      <c r="T59" s="22">
        <f t="shared" si="20"/>
        <v>0.11385562689907555</v>
      </c>
    </row>
    <row r="60" spans="1:20" x14ac:dyDescent="0.2">
      <c r="A60" s="5">
        <v>69</v>
      </c>
      <c r="H60" s="21"/>
      <c r="I60" s="5"/>
      <c r="M60" s="5">
        <f>scrimecost*Meta!O57</f>
        <v>56.484999999999999</v>
      </c>
      <c r="N60" s="5">
        <f>L60-Grade13!L60</f>
        <v>0</v>
      </c>
      <c r="O60" s="5">
        <f>Grade13!M60-M60</f>
        <v>0.93500000000000227</v>
      </c>
      <c r="Q60" s="22"/>
      <c r="R60" s="22"/>
      <c r="S60" s="22">
        <f t="shared" si="19"/>
        <v>0.75922000000000189</v>
      </c>
      <c r="T60" s="22">
        <f t="shared" si="20"/>
        <v>0.10953121474196491</v>
      </c>
    </row>
    <row r="61" spans="1:20" x14ac:dyDescent="0.2">
      <c r="A61" s="5">
        <v>70</v>
      </c>
      <c r="H61" s="21"/>
      <c r="I61" s="5"/>
      <c r="M61" s="5">
        <f>scrimecost*Meta!O58</f>
        <v>56.484999999999999</v>
      </c>
      <c r="N61" s="5">
        <f>L61-Grade13!L61</f>
        <v>0</v>
      </c>
      <c r="O61" s="5">
        <f>Grade13!M61-M61</f>
        <v>0.93500000000000227</v>
      </c>
      <c r="Q61" s="22"/>
      <c r="R61" s="22"/>
      <c r="S61" s="22">
        <f t="shared" si="19"/>
        <v>0.75922000000000189</v>
      </c>
      <c r="T61" s="22">
        <f t="shared" si="20"/>
        <v>0.10537105042234712</v>
      </c>
    </row>
    <row r="62" spans="1:20" x14ac:dyDescent="0.2">
      <c r="A62" s="5">
        <v>71</v>
      </c>
      <c r="H62" s="21"/>
      <c r="I62" s="5"/>
      <c r="M62" s="5">
        <f>scrimecost*Meta!O59</f>
        <v>56.484999999999999</v>
      </c>
      <c r="N62" s="5">
        <f>L62-Grade13!L62</f>
        <v>0</v>
      </c>
      <c r="O62" s="5">
        <f>Grade13!M62-M62</f>
        <v>0.93500000000000227</v>
      </c>
      <c r="Q62" s="22"/>
      <c r="R62" s="22"/>
      <c r="S62" s="22">
        <f t="shared" si="19"/>
        <v>0.75922000000000189</v>
      </c>
      <c r="T62" s="22">
        <f t="shared" si="20"/>
        <v>0.10136889555425412</v>
      </c>
    </row>
    <row r="63" spans="1:20" x14ac:dyDescent="0.2">
      <c r="A63" s="5">
        <v>72</v>
      </c>
      <c r="H63" s="21"/>
      <c r="M63" s="5">
        <f>scrimecost*Meta!O60</f>
        <v>56.484999999999999</v>
      </c>
      <c r="N63" s="5">
        <f>L63-Grade13!L63</f>
        <v>0</v>
      </c>
      <c r="O63" s="5">
        <f>Grade13!M63-M63</f>
        <v>0.93500000000000227</v>
      </c>
      <c r="Q63" s="22"/>
      <c r="R63" s="22"/>
      <c r="S63" s="22">
        <f t="shared" si="19"/>
        <v>0.75922000000000189</v>
      </c>
      <c r="T63" s="22">
        <f t="shared" si="20"/>
        <v>9.7518748695230001E-2</v>
      </c>
    </row>
    <row r="64" spans="1:20" x14ac:dyDescent="0.2">
      <c r="A64" s="5">
        <v>73</v>
      </c>
      <c r="H64" s="21"/>
      <c r="M64" s="5">
        <f>scrimecost*Meta!O61</f>
        <v>56.484999999999999</v>
      </c>
      <c r="N64" s="5">
        <f>L64-Grade13!L64</f>
        <v>0</v>
      </c>
      <c r="O64" s="5">
        <f>Grade13!M64-M64</f>
        <v>0.93500000000000227</v>
      </c>
      <c r="Q64" s="22"/>
      <c r="R64" s="22"/>
      <c r="S64" s="22">
        <f t="shared" si="19"/>
        <v>0.75922000000000189</v>
      </c>
      <c r="T64" s="22">
        <f t="shared" si="20"/>
        <v>9.3814836346851421E-2</v>
      </c>
    </row>
    <row r="65" spans="1:20" x14ac:dyDescent="0.2">
      <c r="A65" s="5">
        <v>74</v>
      </c>
      <c r="H65" s="21"/>
      <c r="M65" s="5">
        <f>scrimecost*Meta!O62</f>
        <v>56.484999999999999</v>
      </c>
      <c r="N65" s="5">
        <f>L65-Grade13!L65</f>
        <v>0</v>
      </c>
      <c r="O65" s="5">
        <f>Grade13!M65-M65</f>
        <v>0.93500000000000227</v>
      </c>
      <c r="Q65" s="22"/>
      <c r="R65" s="22"/>
      <c r="S65" s="22">
        <f t="shared" si="19"/>
        <v>0.75922000000000189</v>
      </c>
      <c r="T65" s="22">
        <f t="shared" si="20"/>
        <v>9.025160429706186E-2</v>
      </c>
    </row>
    <row r="66" spans="1:20" x14ac:dyDescent="0.2">
      <c r="A66" s="5">
        <v>75</v>
      </c>
      <c r="H66" s="21"/>
      <c r="M66" s="5">
        <f>scrimecost*Meta!O63</f>
        <v>56.484999999999999</v>
      </c>
      <c r="N66" s="5">
        <f>L66-Grade13!L66</f>
        <v>0</v>
      </c>
      <c r="O66" s="5">
        <f>Grade13!M66-M66</f>
        <v>0.93500000000000227</v>
      </c>
      <c r="Q66" s="22"/>
      <c r="R66" s="22"/>
      <c r="S66" s="22">
        <f t="shared" si="19"/>
        <v>0.75922000000000189</v>
      </c>
      <c r="T66" s="22">
        <f t="shared" si="20"/>
        <v>8.6823709291337522E-2</v>
      </c>
    </row>
    <row r="67" spans="1:20" x14ac:dyDescent="0.2">
      <c r="A67" s="5">
        <v>76</v>
      </c>
      <c r="H67" s="21"/>
      <c r="M67" s="5">
        <f>scrimecost*Meta!O64</f>
        <v>56.484999999999999</v>
      </c>
      <c r="N67" s="5">
        <f>L67-Grade13!L67</f>
        <v>0</v>
      </c>
      <c r="O67" s="5">
        <f>Grade13!M67-M67</f>
        <v>0.93500000000000227</v>
      </c>
      <c r="Q67" s="22"/>
      <c r="R67" s="22"/>
      <c r="S67" s="22">
        <f t="shared" si="19"/>
        <v>0.75922000000000189</v>
      </c>
      <c r="T67" s="22">
        <f t="shared" si="20"/>
        <v>8.3526011020195273E-2</v>
      </c>
    </row>
    <row r="68" spans="1:20" x14ac:dyDescent="0.2">
      <c r="A68" s="5">
        <v>77</v>
      </c>
      <c r="H68" s="21"/>
      <c r="M68" s="5">
        <f>scrimecost*Meta!O65</f>
        <v>56.484999999999999</v>
      </c>
      <c r="N68" s="5">
        <f>L68-Grade13!L68</f>
        <v>0</v>
      </c>
      <c r="O68" s="5">
        <f>Grade13!M68-M68</f>
        <v>0.93500000000000227</v>
      </c>
      <c r="Q68" s="22"/>
      <c r="R68" s="22"/>
      <c r="S68" s="22">
        <f t="shared" si="19"/>
        <v>0.75922000000000189</v>
      </c>
      <c r="T68" s="22">
        <f t="shared" si="20"/>
        <v>8.035356441102709E-2</v>
      </c>
    </row>
    <row r="69" spans="1:20" x14ac:dyDescent="0.2">
      <c r="A69" s="5">
        <v>78</v>
      </c>
      <c r="H69" s="21"/>
      <c r="M69" s="5">
        <f>scrimecost*Meta!O66</f>
        <v>56.484999999999999</v>
      </c>
      <c r="N69" s="5">
        <f>L69-Grade13!L69</f>
        <v>0</v>
      </c>
      <c r="O69" s="5">
        <f>Grade13!M69-M69</f>
        <v>0.93500000000000227</v>
      </c>
      <c r="Q69" s="22"/>
      <c r="R69" s="22"/>
      <c r="S69" s="22">
        <f t="shared" si="19"/>
        <v>0.75922000000000189</v>
      </c>
      <c r="T69" s="22">
        <f t="shared" si="20"/>
        <v>7.7301612212702833E-2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2.4537370746369191E-10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2017-09-08T19:14:54Z</dcterms:modified>
</cp:coreProperties>
</file>